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ost\Desktop\FIN.IZVJ.2022.MFIN\"/>
    </mc:Choice>
  </mc:AlternateContent>
  <bookViews>
    <workbookView xWindow="-120" yWindow="-120" windowWidth="20730" windowHeight="11160" activeTab="2"/>
  </bookViews>
  <sheets>
    <sheet name="Chart1" sheetId="2" r:id="rId1"/>
    <sheet name="PRIHODI" sheetId="1" r:id="rId2"/>
    <sheet name="RASHODI" sheetId="3" r:id="rId3"/>
    <sheet name="List3" sheetId="4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3" i="1" l="1"/>
  <c r="I32" i="1"/>
  <c r="K32" i="1" l="1"/>
  <c r="L49" i="3"/>
  <c r="K49" i="3"/>
  <c r="J36" i="1"/>
  <c r="K40" i="3"/>
  <c r="N39" i="3"/>
  <c r="M50" i="3"/>
  <c r="N31" i="3" l="1"/>
  <c r="J27" i="1"/>
  <c r="J32" i="1" s="1"/>
  <c r="I21" i="1" l="1"/>
  <c r="I28" i="1"/>
  <c r="J29" i="1"/>
  <c r="I29" i="1" s="1"/>
  <c r="J10" i="3"/>
  <c r="J9" i="3" s="1"/>
  <c r="G38" i="3"/>
  <c r="J38" i="3" s="1"/>
  <c r="J40" i="3"/>
  <c r="J31" i="3"/>
  <c r="I31" i="1"/>
  <c r="J19" i="3"/>
  <c r="I7" i="3"/>
  <c r="G42" i="3"/>
  <c r="G39" i="3"/>
  <c r="G36" i="3"/>
  <c r="G34" i="3"/>
  <c r="G31" i="3"/>
  <c r="G30" i="3"/>
  <c r="G27" i="3"/>
  <c r="G26" i="3"/>
  <c r="G23" i="3"/>
  <c r="G22" i="3"/>
  <c r="G21" i="3"/>
  <c r="G18" i="3"/>
  <c r="G17" i="3"/>
  <c r="G16" i="3"/>
  <c r="G13" i="3"/>
  <c r="G14" i="3"/>
  <c r="G12" i="3"/>
  <c r="I27" i="1" l="1"/>
  <c r="I8" i="3"/>
  <c r="H7" i="3"/>
  <c r="K7" i="3" l="1"/>
  <c r="L7" i="3"/>
  <c r="N7" i="3" s="1"/>
  <c r="J46" i="3" l="1"/>
  <c r="J39" i="3"/>
  <c r="M39" i="3"/>
  <c r="K18" i="1" l="1"/>
  <c r="I19" i="1" l="1"/>
  <c r="K20" i="1"/>
  <c r="H20" i="1" l="1"/>
  <c r="I30" i="1" l="1"/>
  <c r="N41" i="3"/>
  <c r="N42" i="3"/>
  <c r="N43" i="3"/>
  <c r="N44" i="3"/>
  <c r="N45" i="3"/>
  <c r="N46" i="3"/>
  <c r="M43" i="3"/>
  <c r="M44" i="3"/>
  <c r="M45" i="3"/>
  <c r="M49" i="3" s="1"/>
  <c r="M46" i="3"/>
  <c r="M42" i="3"/>
  <c r="M47" i="3" l="1"/>
  <c r="N15" i="3"/>
  <c r="H24" i="1" l="1"/>
  <c r="F24" i="1"/>
  <c r="F15" i="1" l="1"/>
  <c r="F13" i="1" s="1"/>
  <c r="I40" i="3"/>
  <c r="H40" i="3"/>
  <c r="G40" i="3" s="1"/>
  <c r="N14" i="3" l="1"/>
  <c r="N10" i="3" l="1"/>
  <c r="N11" i="3"/>
  <c r="N12" i="3"/>
  <c r="N13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2" i="3"/>
  <c r="N33" i="3"/>
  <c r="N34" i="3"/>
  <c r="N35" i="3"/>
  <c r="N36" i="3"/>
  <c r="N37" i="3"/>
  <c r="N38" i="3"/>
  <c r="N47" i="3"/>
  <c r="N48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8" i="3"/>
  <c r="M48" i="3"/>
  <c r="J13" i="3"/>
  <c r="H41" i="3"/>
  <c r="I9" i="3"/>
  <c r="H9" i="3"/>
  <c r="H8" i="3"/>
  <c r="J11" i="3"/>
  <c r="J12" i="3"/>
  <c r="J14" i="3"/>
  <c r="J15" i="3"/>
  <c r="J16" i="3"/>
  <c r="J17" i="3"/>
  <c r="J18" i="3"/>
  <c r="J20" i="3"/>
  <c r="J21" i="3"/>
  <c r="J22" i="3"/>
  <c r="J23" i="3"/>
  <c r="J24" i="3"/>
  <c r="J25" i="3"/>
  <c r="J26" i="3"/>
  <c r="J27" i="3"/>
  <c r="J28" i="3"/>
  <c r="G29" i="3"/>
  <c r="J29" i="3" s="1"/>
  <c r="J30" i="3"/>
  <c r="J32" i="3"/>
  <c r="G33" i="3"/>
  <c r="J33" i="3" s="1"/>
  <c r="J34" i="3"/>
  <c r="J35" i="3"/>
  <c r="J36" i="3"/>
  <c r="J37" i="3"/>
  <c r="J43" i="3"/>
  <c r="J44" i="3"/>
  <c r="J45" i="3"/>
  <c r="J47" i="3"/>
  <c r="K48" i="4"/>
  <c r="K47" i="4"/>
  <c r="K46" i="4"/>
  <c r="K45" i="4"/>
  <c r="K44" i="4"/>
  <c r="K43" i="4"/>
  <c r="K42" i="4"/>
  <c r="H41" i="4"/>
  <c r="K41" i="4" s="1"/>
  <c r="M40" i="4"/>
  <c r="L40" i="4"/>
  <c r="H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8" i="4" s="1"/>
  <c r="M9" i="4"/>
  <c r="L9" i="4"/>
  <c r="H9" i="4"/>
  <c r="M8" i="4"/>
  <c r="L8" i="4"/>
  <c r="H8" i="4"/>
  <c r="M7" i="4"/>
  <c r="L7" i="4"/>
  <c r="L50" i="4" s="1"/>
  <c r="J7" i="4"/>
  <c r="I7" i="4"/>
  <c r="H7" i="4"/>
  <c r="H50" i="4" s="1"/>
  <c r="K15" i="1"/>
  <c r="J15" i="1"/>
  <c r="I16" i="1"/>
  <c r="I17" i="1"/>
  <c r="G15" i="1"/>
  <c r="H15" i="1"/>
  <c r="G22" i="1"/>
  <c r="G24" i="1"/>
  <c r="J24" i="1"/>
  <c r="K24" i="1"/>
  <c r="H27" i="1"/>
  <c r="K27" i="1"/>
  <c r="F22" i="1"/>
  <c r="G18" i="1"/>
  <c r="H18" i="1"/>
  <c r="G20" i="1"/>
  <c r="N40" i="3"/>
  <c r="L9" i="3"/>
  <c r="L8" i="3"/>
  <c r="K8" i="3"/>
  <c r="N49" i="3" l="1"/>
  <c r="J13" i="1"/>
  <c r="F18" i="1"/>
  <c r="I18" i="1" s="1"/>
  <c r="K7" i="4"/>
  <c r="K50" i="4" s="1"/>
  <c r="M41" i="3"/>
  <c r="G41" i="3"/>
  <c r="J41" i="3" s="1"/>
  <c r="J7" i="3"/>
  <c r="I37" i="1" s="1"/>
  <c r="K40" i="4"/>
  <c r="K9" i="4"/>
  <c r="J42" i="3"/>
  <c r="N9" i="3"/>
  <c r="M9" i="3"/>
  <c r="G7" i="3"/>
  <c r="H49" i="3"/>
  <c r="N8" i="3"/>
  <c r="M8" i="3"/>
  <c r="G8" i="3"/>
  <c r="M50" i="4"/>
  <c r="M40" i="3"/>
  <c r="M7" i="3"/>
  <c r="I49" i="3"/>
  <c r="I15" i="1"/>
  <c r="I24" i="1"/>
  <c r="I36" i="1" s="1"/>
  <c r="J22" i="1"/>
  <c r="I23" i="1"/>
  <c r="I22" i="1" s="1"/>
  <c r="H13" i="1"/>
  <c r="H32" i="1" s="1"/>
  <c r="G13" i="1"/>
  <c r="G32" i="1" s="1"/>
  <c r="K36" i="1" l="1"/>
  <c r="G49" i="3"/>
  <c r="J8" i="3"/>
  <c r="J49" i="3" l="1"/>
  <c r="J51" i="3" s="1"/>
  <c r="F32" i="1"/>
  <c r="K13" i="1"/>
  <c r="I20" i="1"/>
  <c r="O49" i="3" l="1"/>
</calcChain>
</file>

<file path=xl/sharedStrings.xml><?xml version="1.0" encoding="utf-8"?>
<sst xmlns="http://schemas.openxmlformats.org/spreadsheetml/2006/main" count="327" uniqueCount="171">
  <si>
    <t>PRIHODI / PRIMICI</t>
  </si>
  <si>
    <t xml:space="preserve"> Poz.</t>
  </si>
  <si>
    <t>Funkcija</t>
  </si>
  <si>
    <t>Izvor</t>
  </si>
  <si>
    <t>Konto</t>
  </si>
  <si>
    <t>Opis</t>
  </si>
  <si>
    <t>Suf.cijene usluge part.i slično</t>
  </si>
  <si>
    <t xml:space="preserve">  RASHODI / IZDACI </t>
  </si>
  <si>
    <t>Plaće za redovan rad - bruto</t>
  </si>
  <si>
    <t>Ostali rashodi za zaposlene</t>
  </si>
  <si>
    <t>Službena putovanja</t>
  </si>
  <si>
    <t>R069</t>
  </si>
  <si>
    <t>R070</t>
  </si>
  <si>
    <t>R071</t>
  </si>
  <si>
    <t>R072</t>
  </si>
  <si>
    <t>R073</t>
  </si>
  <si>
    <t>R074</t>
  </si>
  <si>
    <t>R075</t>
  </si>
  <si>
    <t>R076</t>
  </si>
  <si>
    <t>R077</t>
  </si>
  <si>
    <t>R078</t>
  </si>
  <si>
    <t>R079</t>
  </si>
  <si>
    <t>R080</t>
  </si>
  <si>
    <t>R081</t>
  </si>
  <si>
    <t>R082</t>
  </si>
  <si>
    <t>R083</t>
  </si>
  <si>
    <t>R084</t>
  </si>
  <si>
    <t>R085</t>
  </si>
  <si>
    <t>R086</t>
  </si>
  <si>
    <t>R087</t>
  </si>
  <si>
    <t>R088</t>
  </si>
  <si>
    <t>R089</t>
  </si>
  <si>
    <t>R090</t>
  </si>
  <si>
    <t>R091</t>
  </si>
  <si>
    <t>R092</t>
  </si>
  <si>
    <t>R093</t>
  </si>
  <si>
    <t>0911</t>
  </si>
  <si>
    <t>Stručno usavršavanje zaposlenika</t>
  </si>
  <si>
    <t>Uredski i ostali materijalni rashodi</t>
  </si>
  <si>
    <t>Materijal i sirovine</t>
  </si>
  <si>
    <t>Energija</t>
  </si>
  <si>
    <t>Mat.i dijelovi za tek.i inv.održavanje</t>
  </si>
  <si>
    <t>Sitni inventar i auto gume</t>
  </si>
  <si>
    <t>Službena,radna i zaš.odjeća i obuća</t>
  </si>
  <si>
    <t>usluge telef.pošte i prijevoza</t>
  </si>
  <si>
    <t>Usluge tek.i inv.održavanja</t>
  </si>
  <si>
    <t>Usluge promidžbe i informiranja</t>
  </si>
  <si>
    <t>Komunalne usluge</t>
  </si>
  <si>
    <t>Zakupnine i najamnine(licence)</t>
  </si>
  <si>
    <t>Zdravstvene i veter. Usluge</t>
  </si>
  <si>
    <t>Intelektualne usluge</t>
  </si>
  <si>
    <t>Računalne usluge</t>
  </si>
  <si>
    <t>Ostale usluge</t>
  </si>
  <si>
    <t>Premije osiguranja</t>
  </si>
  <si>
    <t>Pristojbe i naknade</t>
  </si>
  <si>
    <t>Ostali nesp.rashodi poslovanja</t>
  </si>
  <si>
    <t>Bank.usluge i usl.platnog prometa</t>
  </si>
  <si>
    <t>Ostali građevinski objekti</t>
  </si>
  <si>
    <t>Poz.</t>
  </si>
  <si>
    <t>konto</t>
  </si>
  <si>
    <t>Funk.</t>
  </si>
  <si>
    <t>Ulaganje u računalne programe</t>
  </si>
  <si>
    <t xml:space="preserve">Prihodi poslovanja </t>
  </si>
  <si>
    <t>Doprinosi na plaće</t>
  </si>
  <si>
    <t>Građevinski objekti</t>
  </si>
  <si>
    <t>Rashodi poslovanja</t>
  </si>
  <si>
    <t>Rashodi za nabavu nefinancijske imovine</t>
  </si>
  <si>
    <t>Glavni program:P05 - Predškolski odgoj i prosvjeta</t>
  </si>
  <si>
    <t>Program: 1006 - Predškolski odgoj i prosvjeta</t>
  </si>
  <si>
    <t>Aktivnost: A100010 - sufinanciranje boravka djece u vrtiću</t>
  </si>
  <si>
    <t>pov/sm.</t>
  </si>
  <si>
    <t>GRAD</t>
  </si>
  <si>
    <t>pov/smanj.</t>
  </si>
  <si>
    <t>Vrtić</t>
  </si>
  <si>
    <t>Kamate na depozite poviđenju</t>
  </si>
  <si>
    <t>Dnevni obroci</t>
  </si>
  <si>
    <t>R095</t>
  </si>
  <si>
    <t>R094</t>
  </si>
  <si>
    <t>Ravnateljica:</t>
  </si>
  <si>
    <t>Dječji vrtić Radost Ludbreg</t>
  </si>
  <si>
    <t>Ukupno:6+8</t>
  </si>
  <si>
    <t>Plan</t>
  </si>
  <si>
    <t>11, 47</t>
  </si>
  <si>
    <t>47,55,59</t>
  </si>
  <si>
    <t>Naknada za rad  čl. U.V.</t>
  </si>
  <si>
    <t>R096</t>
  </si>
  <si>
    <t>R097</t>
  </si>
  <si>
    <t>Računala i računalna oprema</t>
  </si>
  <si>
    <t>R097A</t>
  </si>
  <si>
    <t>Komunikacijska oprema</t>
  </si>
  <si>
    <t>R097B</t>
  </si>
  <si>
    <t>Uređaji, strojevi i opr.za ostale namjene</t>
  </si>
  <si>
    <t>R098</t>
  </si>
  <si>
    <t>R099</t>
  </si>
  <si>
    <t>P016</t>
  </si>
  <si>
    <t>I. Rebalans plana</t>
  </si>
  <si>
    <t>Kapitalne pom. z dr.pror.tem. EU sredstava</t>
  </si>
  <si>
    <t>P025</t>
  </si>
  <si>
    <t>P029</t>
  </si>
  <si>
    <t>Kamate na oroč.sredstva i dep.po viđenju</t>
  </si>
  <si>
    <t>Ostali nespomenuti prihodi</t>
  </si>
  <si>
    <t>P044</t>
  </si>
  <si>
    <t xml:space="preserve"> Rashodi za zaposlene</t>
  </si>
  <si>
    <t>Plaće (bruto)</t>
  </si>
  <si>
    <t>R073A</t>
  </si>
  <si>
    <t>R076A</t>
  </si>
  <si>
    <t>Ostl.mate za pot.red.posl.DIDAKTIKA-ERASMUS</t>
  </si>
  <si>
    <t>Ostali.rash.na sl.putovanju-ERASMUS</t>
  </si>
  <si>
    <t>R098A</t>
  </si>
  <si>
    <t>Dokumenti prostornog uređenja (pr.planovi…)</t>
  </si>
  <si>
    <t>01-21-1</t>
  </si>
  <si>
    <t>SVEUKUPNO 3 + 4+5</t>
  </si>
  <si>
    <t>Tekući prijenosi između prorač. Korisnika istog proračuna</t>
  </si>
  <si>
    <t>Tekuće prijenosi između pror. Korisnika istog prorač. temeljem prijenosa EU sredstava ERASMUS</t>
  </si>
  <si>
    <t>R070A</t>
  </si>
  <si>
    <t>Plaća u naravi</t>
  </si>
  <si>
    <t>Naknada za prijevoz, za rad na terenu i odvojeni život</t>
  </si>
  <si>
    <t>3=1+2</t>
  </si>
  <si>
    <t>Otpl.gla.primljenih kredita-kratkoročni</t>
  </si>
  <si>
    <t>rashodi:3+4+5</t>
  </si>
  <si>
    <t>prihodi : 6+7+8-9</t>
  </si>
  <si>
    <t>OSTALI</t>
  </si>
  <si>
    <t>VRTIĆ</t>
  </si>
  <si>
    <t>Tekuće pomoći proračunskim korisnicima iz proračuna koji nije nadležan</t>
  </si>
  <si>
    <t>Primljeni krediti od tuzemnih kreditnih insti. Izvan javnog sektora-kratkoročni</t>
  </si>
  <si>
    <t>Prihodi iz nadležnog proračuna za financ. rashoda za nabavu nefinancijske imovine</t>
  </si>
  <si>
    <t>Prihodi nadležnog proračuna za financiranje rashoda polsovanja</t>
  </si>
  <si>
    <t>Prihodi iz nadležnog proračuna za financ. Redovne djelatnosti pror. Korisnika</t>
  </si>
  <si>
    <t>Tekuće pomoći iz drž. Pror.proračunskim korisnicima proračuna JLP</t>
  </si>
  <si>
    <t>4=1+5+6</t>
  </si>
  <si>
    <t>Tekuće pomoći  pror. kor. iz pror.koji im nije nadležan</t>
  </si>
  <si>
    <t>P019</t>
  </si>
  <si>
    <t>1=2+3</t>
  </si>
  <si>
    <t>REBALANS GRAD</t>
  </si>
  <si>
    <t>REBALANS VRTIĆ</t>
  </si>
  <si>
    <t>KONTRA KONTROLA PLANA</t>
  </si>
  <si>
    <t>Prihodi iz nadl.pror. za fin.izd. za financijsku imovinu i otpl.zajmova</t>
  </si>
  <si>
    <t>P998</t>
  </si>
  <si>
    <t>Ludbreg, .09.2022.</t>
  </si>
  <si>
    <t>klasa:400-01</t>
  </si>
  <si>
    <t>ur.br.2186-16-2-01-22-1</t>
  </si>
  <si>
    <t>I. REBALANS</t>
  </si>
  <si>
    <t>PLANA 2022.</t>
  </si>
  <si>
    <t>2022.</t>
  </si>
  <si>
    <t>P056A</t>
  </si>
  <si>
    <t>VRTIĆ/ostali</t>
  </si>
  <si>
    <t>R096A</t>
  </si>
  <si>
    <t>Uredska oprema i namještaj-vrtić</t>
  </si>
  <si>
    <t>Ostali građevinski objekti-vrtić</t>
  </si>
  <si>
    <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  R097</t>
    </r>
  </si>
  <si>
    <t>Računala i računalna oprema-vrtić</t>
  </si>
  <si>
    <t>Komunikacijska oprema-vrtić</t>
  </si>
  <si>
    <t>Uređ., str. I oprema za ostale namjene</t>
  </si>
  <si>
    <t>Manjak:31.12.2021./92221</t>
  </si>
  <si>
    <t>Kapitalne pomoći iz državnog pror.</t>
  </si>
  <si>
    <t>Kamate za prim.kredite od kred.instit.</t>
  </si>
  <si>
    <t>400-01/22-01-7</t>
  </si>
  <si>
    <t>2186-16-2-01-22-1</t>
  </si>
  <si>
    <t>11,47,50</t>
  </si>
  <si>
    <t xml:space="preserve">                   Zvjezdana Jadanić v.r.</t>
  </si>
  <si>
    <t>R094A</t>
  </si>
  <si>
    <t>UKUPNI PRIHODI ZA PORAVNJANJE RASHODA I PRENJETOG MANJKA</t>
  </si>
  <si>
    <t>11(521)</t>
  </si>
  <si>
    <t>11 (521)</t>
  </si>
  <si>
    <t>Bankarske usluge i usl.platnog prometa</t>
  </si>
  <si>
    <t>I. Rebalans pl.</t>
  </si>
  <si>
    <t>II. Rebalans plana</t>
  </si>
  <si>
    <t>Tekuće donacije tr.društva</t>
  </si>
  <si>
    <t>VRTIĆ/OSTALI</t>
  </si>
  <si>
    <t>II. REBALANS FINANCIJSKOG PLANA VRTIĆA ZA 2022.GODINU</t>
  </si>
  <si>
    <t>eg, 15.12.2022.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</si>
</sst>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2"/>
      <name val="Calibri"/>
      <family val="2"/>
      <charset val="238"/>
      <scheme val="minor"/>
    </font>
    <font>
      <sz val="10"/>
      <color theme="2"/>
      <name val="Calibri"/>
      <family val="2"/>
      <charset val="238"/>
      <scheme val="minor"/>
    </font>
    <font>
      <b/>
      <sz val="11"/>
      <color theme="2"/>
      <name val="Calibri"/>
      <family val="2"/>
      <charset val="238"/>
      <scheme val="minor"/>
    </font>
    <font>
      <sz val="11"/>
      <color theme="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4" fontId="1" fillId="0" borderId="0" xfId="0" applyNumberFormat="1" applyFont="1"/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/>
    <xf numFmtId="0" fontId="3" fillId="0" borderId="2" xfId="0" applyFont="1" applyBorder="1"/>
    <xf numFmtId="4" fontId="3" fillId="0" borderId="2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/>
    <xf numFmtId="4" fontId="3" fillId="0" borderId="4" xfId="0" applyNumberFormat="1" applyFont="1" applyBorder="1"/>
    <xf numFmtId="0" fontId="2" fillId="0" borderId="0" xfId="0" applyFont="1" applyAlignment="1">
      <alignment horizontal="center"/>
    </xf>
    <xf numFmtId="4" fontId="3" fillId="0" borderId="0" xfId="0" applyNumberFormat="1" applyFont="1"/>
    <xf numFmtId="4" fontId="2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/>
    <xf numFmtId="14" fontId="0" fillId="0" borderId="0" xfId="0" applyNumberFormat="1"/>
    <xf numFmtId="0" fontId="0" fillId="0" borderId="4" xfId="0" applyBorder="1"/>
    <xf numFmtId="0" fontId="0" fillId="0" borderId="7" xfId="0" applyBorder="1"/>
    <xf numFmtId="49" fontId="2" fillId="0" borderId="0" xfId="0" applyNumberFormat="1" applyFont="1" applyAlignment="1">
      <alignment horizontal="center"/>
    </xf>
    <xf numFmtId="4" fontId="2" fillId="2" borderId="1" xfId="0" applyNumberFormat="1" applyFont="1" applyFill="1" applyBorder="1"/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/>
    <xf numFmtId="4" fontId="3" fillId="2" borderId="2" xfId="0" applyNumberFormat="1" applyFont="1" applyFill="1" applyBorder="1"/>
    <xf numFmtId="0" fontId="3" fillId="4" borderId="3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/>
    <xf numFmtId="4" fontId="3" fillId="4" borderId="3" xfId="0" applyNumberFormat="1" applyFont="1" applyFill="1" applyBorder="1"/>
    <xf numFmtId="4" fontId="2" fillId="4" borderId="1" xfId="0" applyNumberFormat="1" applyFont="1" applyFill="1" applyBorder="1"/>
    <xf numFmtId="0" fontId="3" fillId="2" borderId="3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4" fontId="3" fillId="2" borderId="3" xfId="0" applyNumberFormat="1" applyFont="1" applyFill="1" applyBorder="1"/>
    <xf numFmtId="0" fontId="1" fillId="3" borderId="0" xfId="0" applyFont="1" applyFill="1"/>
    <xf numFmtId="4" fontId="2" fillId="2" borderId="2" xfId="0" applyNumberFormat="1" applyFont="1" applyFill="1" applyBorder="1"/>
    <xf numFmtId="4" fontId="3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" fontId="5" fillId="0" borderId="0" xfId="0" applyNumberFormat="1" applyFont="1"/>
    <xf numFmtId="4" fontId="6" fillId="0" borderId="1" xfId="0" applyNumberFormat="1" applyFont="1" applyBorder="1"/>
    <xf numFmtId="0" fontId="0" fillId="0" borderId="0" xfId="0" applyAlignment="1">
      <alignment wrapText="1"/>
    </xf>
    <xf numFmtId="0" fontId="4" fillId="0" borderId="8" xfId="0" applyFont="1" applyBorder="1" applyAlignment="1">
      <alignment horizontal="center"/>
    </xf>
    <xf numFmtId="0" fontId="7" fillId="0" borderId="0" xfId="0" applyFont="1"/>
    <xf numFmtId="4" fontId="7" fillId="0" borderId="0" xfId="0" applyNumberFormat="1" applyFont="1"/>
    <xf numFmtId="0" fontId="5" fillId="0" borderId="0" xfId="0" applyFont="1"/>
    <xf numFmtId="0" fontId="3" fillId="3" borderId="3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4" fontId="3" fillId="3" borderId="0" xfId="0" applyNumberFormat="1" applyFont="1" applyFill="1"/>
    <xf numFmtId="4" fontId="3" fillId="3" borderId="3" xfId="0" applyNumberFormat="1" applyFont="1" applyFill="1" applyBorder="1"/>
    <xf numFmtId="4" fontId="3" fillId="3" borderId="1" xfId="0" applyNumberFormat="1" applyFont="1" applyFill="1" applyBorder="1"/>
    <xf numFmtId="4" fontId="2" fillId="3" borderId="1" xfId="0" applyNumberFormat="1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" fontId="3" fillId="3" borderId="2" xfId="0" applyNumberFormat="1" applyFont="1" applyFill="1" applyBorder="1"/>
    <xf numFmtId="4" fontId="2" fillId="3" borderId="2" xfId="0" applyNumberFormat="1" applyFont="1" applyFill="1" applyBorder="1"/>
    <xf numFmtId="49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8" fillId="2" borderId="0" xfId="0" applyFont="1" applyFill="1"/>
    <xf numFmtId="0" fontId="0" fillId="3" borderId="0" xfId="0" applyFill="1"/>
    <xf numFmtId="4" fontId="1" fillId="3" borderId="0" xfId="0" applyNumberFormat="1" applyFont="1" applyFill="1"/>
    <xf numFmtId="4" fontId="0" fillId="3" borderId="0" xfId="0" applyNumberFormat="1" applyFill="1"/>
    <xf numFmtId="0" fontId="2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9" fillId="3" borderId="2" xfId="0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center"/>
    </xf>
    <xf numFmtId="0" fontId="9" fillId="3" borderId="2" xfId="0" applyFont="1" applyFill="1" applyBorder="1"/>
    <xf numFmtId="4" fontId="9" fillId="3" borderId="0" xfId="0" applyNumberFormat="1" applyFont="1" applyFill="1"/>
    <xf numFmtId="4" fontId="9" fillId="3" borderId="2" xfId="0" applyNumberFormat="1" applyFont="1" applyFill="1" applyBorder="1"/>
    <xf numFmtId="4" fontId="9" fillId="3" borderId="1" xfId="0" applyNumberFormat="1" applyFont="1" applyFill="1" applyBorder="1"/>
    <xf numFmtId="4" fontId="10" fillId="3" borderId="2" xfId="0" applyNumberFormat="1" applyFont="1" applyFill="1" applyBorder="1"/>
    <xf numFmtId="4" fontId="11" fillId="3" borderId="0" xfId="0" applyNumberFormat="1" applyFont="1" applyFill="1"/>
    <xf numFmtId="4" fontId="12" fillId="3" borderId="0" xfId="0" applyNumberFormat="1" applyFont="1" applyFill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1"/>
          <c:order val="1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2"/>
          <c:order val="2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3"/>
          <c:order val="3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4"/>
          <c:order val="4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5"/>
          <c:order val="5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6"/>
          <c:order val="6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7"/>
          <c:order val="7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8"/>
          <c:order val="8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3217824"/>
        <c:axId val="223393488"/>
      </c:barChart>
      <c:catAx>
        <c:axId val="223217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23393488"/>
        <c:crosses val="autoZero"/>
        <c:auto val="1"/>
        <c:lblAlgn val="ctr"/>
        <c:lblOffset val="100"/>
        <c:noMultiLvlLbl val="0"/>
      </c:catAx>
      <c:valAx>
        <c:axId val="223393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232178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pageSetup paperSize="9" orientation="landscape" verticalDpi="4294967292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4556" cy="6052984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opLeftCell="A40" zoomScaleNormal="100" workbookViewId="0">
      <selection activeCell="L9" sqref="L9"/>
    </sheetView>
  </sheetViews>
  <sheetFormatPr defaultRowHeight="15" x14ac:dyDescent="0.25"/>
  <cols>
    <col min="1" max="1" width="5.7109375" customWidth="1"/>
    <col min="2" max="2" width="9.5703125" customWidth="1"/>
    <col min="3" max="3" width="6.5703125" customWidth="1"/>
    <col min="4" max="4" width="9" style="5" customWidth="1"/>
    <col min="5" max="5" width="44" customWidth="1"/>
    <col min="6" max="6" width="24" customWidth="1"/>
    <col min="7" max="8" width="16.28515625" customWidth="1"/>
    <col min="9" max="9" width="14.7109375" customWidth="1"/>
    <col min="10" max="10" width="12.28515625" style="2" customWidth="1"/>
    <col min="11" max="11" width="12.7109375" style="2" customWidth="1"/>
    <col min="12" max="13" width="11.7109375" bestFit="1" customWidth="1"/>
    <col min="14" max="14" width="13.5703125" customWidth="1"/>
    <col min="21" max="21" width="9.85546875" bestFit="1" customWidth="1"/>
  </cols>
  <sheetData>
    <row r="1" spans="1:14" x14ac:dyDescent="0.25">
      <c r="A1" t="s">
        <v>79</v>
      </c>
    </row>
    <row r="2" spans="1:14" x14ac:dyDescent="0.25">
      <c r="A2" t="s">
        <v>138</v>
      </c>
      <c r="B2" s="35" t="s">
        <v>170</v>
      </c>
    </row>
    <row r="3" spans="1:14" x14ac:dyDescent="0.25">
      <c r="A3" t="s">
        <v>67</v>
      </c>
    </row>
    <row r="4" spans="1:14" x14ac:dyDescent="0.25">
      <c r="A4" t="s">
        <v>68</v>
      </c>
    </row>
    <row r="5" spans="1:14" x14ac:dyDescent="0.25">
      <c r="A5" t="s">
        <v>69</v>
      </c>
    </row>
    <row r="6" spans="1:14" x14ac:dyDescent="0.25">
      <c r="A6" t="s">
        <v>139</v>
      </c>
      <c r="B6" t="s">
        <v>156</v>
      </c>
    </row>
    <row r="7" spans="1:14" x14ac:dyDescent="0.25">
      <c r="A7" t="s">
        <v>140</v>
      </c>
      <c r="B7" t="s">
        <v>157</v>
      </c>
      <c r="C7" t="s">
        <v>110</v>
      </c>
    </row>
    <row r="8" spans="1:14" x14ac:dyDescent="0.25">
      <c r="E8" s="109" t="s">
        <v>169</v>
      </c>
      <c r="F8" s="109"/>
      <c r="G8" s="109"/>
      <c r="H8" s="109"/>
    </row>
    <row r="9" spans="1:14" x14ac:dyDescent="0.25">
      <c r="A9" s="1" t="s">
        <v>0</v>
      </c>
      <c r="F9" s="5"/>
      <c r="G9" s="5"/>
      <c r="H9" s="5"/>
      <c r="K9" s="8"/>
    </row>
    <row r="10" spans="1:14" ht="45" x14ac:dyDescent="0.25">
      <c r="A10" s="8" t="s">
        <v>1</v>
      </c>
      <c r="B10" s="8" t="s">
        <v>4</v>
      </c>
      <c r="C10" s="8" t="s">
        <v>2</v>
      </c>
      <c r="D10" s="8" t="s">
        <v>3</v>
      </c>
      <c r="E10" s="8" t="s">
        <v>5</v>
      </c>
      <c r="F10" s="8" t="s">
        <v>81</v>
      </c>
      <c r="G10" s="8" t="s">
        <v>71</v>
      </c>
      <c r="H10" s="8" t="s">
        <v>121</v>
      </c>
      <c r="I10" s="9" t="s">
        <v>141</v>
      </c>
      <c r="J10" s="34" t="s">
        <v>70</v>
      </c>
      <c r="K10" s="2" t="s">
        <v>72</v>
      </c>
      <c r="N10" s="67" t="s">
        <v>135</v>
      </c>
    </row>
    <row r="11" spans="1:14" s="2" customFormat="1" ht="12.75" x14ac:dyDescent="0.2">
      <c r="A11" s="10"/>
      <c r="B11" s="10"/>
      <c r="C11" s="10"/>
      <c r="D11" s="11"/>
      <c r="E11" s="11"/>
      <c r="F11" s="11" t="s">
        <v>143</v>
      </c>
      <c r="G11" s="11" t="s">
        <v>143</v>
      </c>
      <c r="H11" s="11" t="s">
        <v>143</v>
      </c>
      <c r="I11" s="11" t="s">
        <v>142</v>
      </c>
      <c r="J11" s="33" t="s">
        <v>71</v>
      </c>
      <c r="K11" s="11" t="s">
        <v>168</v>
      </c>
      <c r="N11" s="2" t="s">
        <v>132</v>
      </c>
    </row>
    <row r="12" spans="1:14" s="2" customFormat="1" ht="12.75" x14ac:dyDescent="0.2">
      <c r="A12" s="3"/>
      <c r="B12" s="3"/>
      <c r="C12" s="3"/>
      <c r="D12" s="4"/>
      <c r="E12" s="4"/>
      <c r="F12" s="4" t="s">
        <v>132</v>
      </c>
      <c r="G12" s="4">
        <v>2</v>
      </c>
      <c r="H12" s="4">
        <v>3</v>
      </c>
      <c r="I12" s="4" t="s">
        <v>129</v>
      </c>
      <c r="J12" s="3">
        <v>5</v>
      </c>
      <c r="K12" s="2">
        <v>6</v>
      </c>
      <c r="L12" s="2" t="s">
        <v>71</v>
      </c>
      <c r="M12" s="2" t="s">
        <v>122</v>
      </c>
    </row>
    <row r="13" spans="1:14" s="12" customFormat="1" ht="15.75" x14ac:dyDescent="0.25">
      <c r="B13" s="13">
        <v>6</v>
      </c>
      <c r="D13" s="13"/>
      <c r="E13" s="12" t="s">
        <v>62</v>
      </c>
      <c r="F13" s="7">
        <f>F15+F20+F24+F27</f>
        <v>4977299</v>
      </c>
      <c r="G13" s="7">
        <f>SUM(G15,G18,G20,G22,G24,G27)</f>
        <v>3642115</v>
      </c>
      <c r="H13" s="7">
        <f>SUM(H15,H18,H20,H22,H24,H27)</f>
        <v>1300405</v>
      </c>
      <c r="I13" s="7">
        <f>I15+I18+I20+I24+I27+I26</f>
        <v>5651857</v>
      </c>
      <c r="J13" s="7">
        <f>SUM(J15,J18,J20,J24,J27)</f>
        <v>853827</v>
      </c>
      <c r="K13" s="7">
        <f>SUM(K15,K18,K20,K22,K24,K27)</f>
        <v>-179405</v>
      </c>
      <c r="N13" s="14"/>
    </row>
    <row r="14" spans="1:14" s="12" customFormat="1" ht="15.75" x14ac:dyDescent="0.25">
      <c r="B14" s="13"/>
      <c r="D14" s="13"/>
      <c r="F14" s="14"/>
      <c r="G14" s="14"/>
      <c r="H14" s="14"/>
      <c r="I14" s="14"/>
      <c r="J14" s="3"/>
      <c r="K14" s="3"/>
    </row>
    <row r="15" spans="1:14" s="1" customFormat="1" ht="26.25" x14ac:dyDescent="0.25">
      <c r="A15" s="16"/>
      <c r="B15" s="16">
        <v>6361</v>
      </c>
      <c r="C15" s="16"/>
      <c r="D15" s="16"/>
      <c r="E15" s="96" t="s">
        <v>123</v>
      </c>
      <c r="F15" s="17">
        <f>SUM(F16:F17)</f>
        <v>26400</v>
      </c>
      <c r="G15" s="17">
        <f t="shared" ref="G15:H15" si="0">G16+G17</f>
        <v>0</v>
      </c>
      <c r="H15" s="17">
        <f t="shared" si="0"/>
        <v>26400</v>
      </c>
      <c r="I15" s="17">
        <f>F15+J15+K15</f>
        <v>21000</v>
      </c>
      <c r="J15" s="17">
        <f>J16+J17</f>
        <v>0</v>
      </c>
      <c r="K15" s="17">
        <f>K16+K17</f>
        <v>-5400</v>
      </c>
    </row>
    <row r="16" spans="1:14" ht="26.25" x14ac:dyDescent="0.25">
      <c r="A16" s="16" t="s">
        <v>94</v>
      </c>
      <c r="B16" s="18">
        <v>63612</v>
      </c>
      <c r="C16" s="18"/>
      <c r="D16" s="18">
        <v>50</v>
      </c>
      <c r="E16" s="97" t="s">
        <v>128</v>
      </c>
      <c r="F16" s="20">
        <v>17400</v>
      </c>
      <c r="G16" s="20"/>
      <c r="H16" s="20">
        <v>17400</v>
      </c>
      <c r="I16" s="17">
        <f t="shared" ref="I16:I24" si="1">F16+J16+K16</f>
        <v>9000</v>
      </c>
      <c r="J16" s="20">
        <v>0</v>
      </c>
      <c r="K16" s="20">
        <v>-8400</v>
      </c>
    </row>
    <row r="17" spans="1:13" x14ac:dyDescent="0.25">
      <c r="A17" s="16" t="s">
        <v>131</v>
      </c>
      <c r="B17" s="18">
        <v>63613</v>
      </c>
      <c r="C17" s="18"/>
      <c r="D17" s="18">
        <v>55</v>
      </c>
      <c r="E17" s="19" t="s">
        <v>130</v>
      </c>
      <c r="F17" s="20">
        <v>9000</v>
      </c>
      <c r="G17" s="20"/>
      <c r="H17" s="20">
        <v>9000</v>
      </c>
      <c r="I17" s="17">
        <f t="shared" si="1"/>
        <v>12000</v>
      </c>
      <c r="J17" s="20">
        <v>0</v>
      </c>
      <c r="K17" s="20">
        <v>3000</v>
      </c>
    </row>
    <row r="18" spans="1:13" s="1" customFormat="1" x14ac:dyDescent="0.25">
      <c r="A18" s="16" t="s">
        <v>97</v>
      </c>
      <c r="B18" s="16">
        <v>6382</v>
      </c>
      <c r="C18" s="16"/>
      <c r="D18" s="16"/>
      <c r="E18" s="15" t="s">
        <v>96</v>
      </c>
      <c r="F18" s="17">
        <f>SUM(G18:H18)</f>
        <v>0</v>
      </c>
      <c r="G18" s="17">
        <f t="shared" ref="G18:H18" si="2">G19</f>
        <v>0</v>
      </c>
      <c r="H18" s="17">
        <f t="shared" si="2"/>
        <v>0</v>
      </c>
      <c r="I18" s="17">
        <f>SUM(F18+J18+K18)</f>
        <v>0</v>
      </c>
      <c r="J18" s="17"/>
      <c r="K18" s="17">
        <f>SUM(K19)</f>
        <v>0</v>
      </c>
    </row>
    <row r="19" spans="1:13" x14ac:dyDescent="0.25">
      <c r="A19" s="18"/>
      <c r="B19" s="18">
        <v>63821</v>
      </c>
      <c r="C19" s="18"/>
      <c r="D19" s="18">
        <v>521</v>
      </c>
      <c r="E19" s="19" t="s">
        <v>154</v>
      </c>
      <c r="F19" s="20">
        <v>0</v>
      </c>
      <c r="G19" s="20"/>
      <c r="H19" s="20">
        <v>0</v>
      </c>
      <c r="I19" s="17">
        <f>SUM(F19+J19+K19)</f>
        <v>0</v>
      </c>
      <c r="J19" s="20"/>
      <c r="K19" s="20">
        <v>0</v>
      </c>
    </row>
    <row r="20" spans="1:13" s="1" customFormat="1" ht="26.25" x14ac:dyDescent="0.25">
      <c r="A20" s="85"/>
      <c r="B20" s="85">
        <v>6393</v>
      </c>
      <c r="C20" s="85"/>
      <c r="D20" s="85"/>
      <c r="E20" s="98" t="s">
        <v>112</v>
      </c>
      <c r="F20" s="77">
        <v>34779</v>
      </c>
      <c r="G20" s="77">
        <f t="shared" ref="G20" si="3">G21</f>
        <v>0</v>
      </c>
      <c r="H20" s="77">
        <f>SUM(H21)</f>
        <v>0</v>
      </c>
      <c r="I20" s="77">
        <f>SUM(F20+J20+K20)</f>
        <v>25203</v>
      </c>
      <c r="J20" s="77">
        <v>-9576</v>
      </c>
      <c r="K20" s="77">
        <f>SUM(K21)</f>
        <v>0</v>
      </c>
    </row>
    <row r="21" spans="1:13" ht="26.25" x14ac:dyDescent="0.25">
      <c r="A21" s="89"/>
      <c r="B21" s="89">
        <v>63931</v>
      </c>
      <c r="C21" s="89"/>
      <c r="D21" s="89" t="s">
        <v>162</v>
      </c>
      <c r="E21" s="95" t="s">
        <v>113</v>
      </c>
      <c r="F21" s="78">
        <v>34779</v>
      </c>
      <c r="G21" s="78"/>
      <c r="H21" s="78">
        <v>0</v>
      </c>
      <c r="I21" s="77">
        <f>SUM(F21+J21+K21)</f>
        <v>25203</v>
      </c>
      <c r="J21" s="78">
        <v>-9576</v>
      </c>
      <c r="K21" s="78">
        <v>0</v>
      </c>
    </row>
    <row r="22" spans="1:13" s="1" customFormat="1" x14ac:dyDescent="0.25">
      <c r="A22" s="16" t="s">
        <v>98</v>
      </c>
      <c r="B22" s="16">
        <v>6413</v>
      </c>
      <c r="C22" s="16"/>
      <c r="D22" s="16">
        <v>47</v>
      </c>
      <c r="E22" s="15" t="s">
        <v>99</v>
      </c>
      <c r="F22" s="17">
        <f>F23</f>
        <v>0</v>
      </c>
      <c r="G22" s="17">
        <f t="shared" ref="G22" si="4">G23</f>
        <v>0</v>
      </c>
      <c r="H22" s="17">
        <v>0</v>
      </c>
      <c r="I22" s="17">
        <f>I23</f>
        <v>0</v>
      </c>
      <c r="J22" s="17">
        <f t="shared" ref="J22" si="5">J23</f>
        <v>0</v>
      </c>
      <c r="K22" s="17"/>
    </row>
    <row r="23" spans="1:13" x14ac:dyDescent="0.25">
      <c r="A23" s="18"/>
      <c r="B23" s="18">
        <v>64132</v>
      </c>
      <c r="C23" s="18"/>
      <c r="D23" s="18"/>
      <c r="E23" s="19" t="s">
        <v>74</v>
      </c>
      <c r="F23" s="20"/>
      <c r="G23" s="20"/>
      <c r="H23" s="20">
        <v>0</v>
      </c>
      <c r="I23" s="17">
        <f t="shared" si="1"/>
        <v>0</v>
      </c>
      <c r="J23" s="20">
        <v>0</v>
      </c>
      <c r="K23" s="20"/>
    </row>
    <row r="24" spans="1:13" s="1" customFormat="1" x14ac:dyDescent="0.25">
      <c r="A24" s="16" t="s">
        <v>101</v>
      </c>
      <c r="B24" s="16">
        <v>6526</v>
      </c>
      <c r="C24" s="16"/>
      <c r="D24" s="16">
        <v>47</v>
      </c>
      <c r="E24" s="15" t="s">
        <v>100</v>
      </c>
      <c r="F24" s="17">
        <f>SUM(F25)</f>
        <v>1274005</v>
      </c>
      <c r="G24" s="17">
        <f t="shared" ref="G24:K24" si="6">G25</f>
        <v>0</v>
      </c>
      <c r="H24" s="17">
        <f>SUM(H25)</f>
        <v>1274005</v>
      </c>
      <c r="I24" s="17">
        <f t="shared" si="1"/>
        <v>1100000</v>
      </c>
      <c r="J24" s="17">
        <f t="shared" si="6"/>
        <v>0</v>
      </c>
      <c r="K24" s="17">
        <f t="shared" si="6"/>
        <v>-174005</v>
      </c>
    </row>
    <row r="25" spans="1:13" x14ac:dyDescent="0.25">
      <c r="A25" s="18"/>
      <c r="B25" s="18">
        <v>65264</v>
      </c>
      <c r="C25" s="18"/>
      <c r="D25" s="18">
        <v>47</v>
      </c>
      <c r="E25" s="19" t="s">
        <v>6</v>
      </c>
      <c r="F25" s="20">
        <v>1274005</v>
      </c>
      <c r="G25" s="20"/>
      <c r="H25" s="20">
        <v>1274005</v>
      </c>
      <c r="I25" s="17">
        <v>1100000</v>
      </c>
      <c r="J25" s="20">
        <v>0</v>
      </c>
      <c r="K25" s="20">
        <v>-174005</v>
      </c>
    </row>
    <row r="26" spans="1:13" s="108" customFormat="1" x14ac:dyDescent="0.25">
      <c r="A26" s="18"/>
      <c r="B26" s="18">
        <v>66313</v>
      </c>
      <c r="C26" s="18"/>
      <c r="D26" s="18">
        <v>61</v>
      </c>
      <c r="E26" s="19" t="s">
        <v>167</v>
      </c>
      <c r="F26" s="20"/>
      <c r="G26" s="20"/>
      <c r="H26" s="20"/>
      <c r="I26" s="17">
        <v>136</v>
      </c>
      <c r="J26" s="20"/>
      <c r="K26" s="20">
        <v>136</v>
      </c>
    </row>
    <row r="27" spans="1:13" s="1" customFormat="1" ht="26.25" x14ac:dyDescent="0.25">
      <c r="A27" s="16"/>
      <c r="B27" s="16">
        <v>6711</v>
      </c>
      <c r="C27" s="16"/>
      <c r="D27" s="16"/>
      <c r="E27" s="96" t="s">
        <v>127</v>
      </c>
      <c r="F27" s="17">
        <v>3642115</v>
      </c>
      <c r="G27" s="17">
        <v>3642115</v>
      </c>
      <c r="H27" s="17">
        <f t="shared" ref="H27:K27" si="7">H28+H29</f>
        <v>0</v>
      </c>
      <c r="I27" s="17">
        <f>I28+I29</f>
        <v>4505518</v>
      </c>
      <c r="J27" s="17">
        <f>SUM(J28+J30)</f>
        <v>863403</v>
      </c>
      <c r="K27" s="17">
        <f t="shared" si="7"/>
        <v>0</v>
      </c>
      <c r="L27" s="69"/>
    </row>
    <row r="28" spans="1:13" ht="26.25" x14ac:dyDescent="0.25">
      <c r="A28" s="18"/>
      <c r="B28" s="18">
        <v>67111</v>
      </c>
      <c r="C28" s="18"/>
      <c r="D28" s="18">
        <v>11</v>
      </c>
      <c r="E28" s="97" t="s">
        <v>126</v>
      </c>
      <c r="F28" s="20">
        <v>3642115</v>
      </c>
      <c r="G28" s="20">
        <v>3642115</v>
      </c>
      <c r="H28" s="20"/>
      <c r="I28" s="17">
        <f>SUM(F28+J28+K28)</f>
        <v>3844398</v>
      </c>
      <c r="J28" s="20">
        <v>202283</v>
      </c>
      <c r="K28" s="20">
        <v>0</v>
      </c>
    </row>
    <row r="29" spans="1:13" s="36" customFormat="1" ht="26.25" x14ac:dyDescent="0.25">
      <c r="A29" s="16" t="s">
        <v>137</v>
      </c>
      <c r="B29" s="16">
        <v>67121</v>
      </c>
      <c r="C29" s="18"/>
      <c r="D29" s="18">
        <v>11</v>
      </c>
      <c r="E29" s="97" t="s">
        <v>125</v>
      </c>
      <c r="F29" s="20">
        <v>0</v>
      </c>
      <c r="G29" s="20">
        <v>0</v>
      </c>
      <c r="H29" s="20">
        <v>0</v>
      </c>
      <c r="I29" s="17">
        <f>SUM(F29+J29+K29)</f>
        <v>661120</v>
      </c>
      <c r="J29" s="20">
        <f>J30</f>
        <v>661120</v>
      </c>
      <c r="K29" s="20"/>
    </row>
    <row r="30" spans="1:13" ht="26.25" x14ac:dyDescent="0.25">
      <c r="A30" s="18"/>
      <c r="B30" s="18">
        <v>67121</v>
      </c>
      <c r="C30" s="18"/>
      <c r="D30" s="18">
        <v>11</v>
      </c>
      <c r="E30" s="97" t="s">
        <v>136</v>
      </c>
      <c r="F30" s="20"/>
      <c r="G30" s="20"/>
      <c r="H30" s="20"/>
      <c r="I30" s="20">
        <f>F30+J30</f>
        <v>661120</v>
      </c>
      <c r="J30" s="20">
        <v>661120</v>
      </c>
      <c r="K30" s="20"/>
    </row>
    <row r="31" spans="1:13" ht="26.25" x14ac:dyDescent="0.25">
      <c r="A31" s="16" t="s">
        <v>144</v>
      </c>
      <c r="B31" s="16">
        <v>84431</v>
      </c>
      <c r="C31" s="18"/>
      <c r="D31" s="18">
        <v>83</v>
      </c>
      <c r="E31" s="97" t="s">
        <v>124</v>
      </c>
      <c r="F31" s="20">
        <v>1000000</v>
      </c>
      <c r="G31" s="20">
        <v>0</v>
      </c>
      <c r="H31" s="20">
        <v>1000000</v>
      </c>
      <c r="I31" s="17">
        <f>SUM(F31+K31)</f>
        <v>0</v>
      </c>
      <c r="J31" s="20">
        <v>0</v>
      </c>
      <c r="K31" s="20">
        <v>-1000000</v>
      </c>
    </row>
    <row r="32" spans="1:13" x14ac:dyDescent="0.25">
      <c r="B32" s="28"/>
      <c r="C32" s="28"/>
      <c r="D32" s="28"/>
      <c r="E32" s="3" t="s">
        <v>80</v>
      </c>
      <c r="F32" s="29">
        <f>F31+F13</f>
        <v>5977299</v>
      </c>
      <c r="G32" s="29">
        <f>G31+G13</f>
        <v>3642115</v>
      </c>
      <c r="H32" s="29">
        <f>H31+H13</f>
        <v>2300405</v>
      </c>
      <c r="I32" s="27">
        <f>I15+I20+I24+I26+I27</f>
        <v>5651857</v>
      </c>
      <c r="J32" s="29">
        <f>SUM(J20+J27)</f>
        <v>853827</v>
      </c>
      <c r="K32" s="29">
        <f>K15+K25+K26+K31</f>
        <v>-1179269</v>
      </c>
      <c r="L32" s="6"/>
      <c r="M32" s="6"/>
    </row>
    <row r="33" spans="1:14" x14ac:dyDescent="0.25">
      <c r="A33" s="28"/>
      <c r="B33" s="28"/>
      <c r="C33" s="28"/>
      <c r="D33" s="28"/>
      <c r="E33" s="3"/>
      <c r="F33" s="29"/>
      <c r="G33" s="29"/>
      <c r="H33" s="29"/>
      <c r="I33" s="29"/>
    </row>
    <row r="34" spans="1:14" x14ac:dyDescent="0.25">
      <c r="A34" s="28"/>
      <c r="B34" s="28"/>
      <c r="C34" s="28"/>
      <c r="D34" s="28"/>
      <c r="E34" s="2" t="s">
        <v>153</v>
      </c>
      <c r="F34" s="30">
        <v>-270020</v>
      </c>
      <c r="G34" s="30"/>
      <c r="H34" s="30"/>
      <c r="I34" s="30">
        <v>-270020</v>
      </c>
      <c r="L34" s="6"/>
      <c r="M34" s="70"/>
      <c r="N34" s="71"/>
    </row>
    <row r="35" spans="1:14" x14ac:dyDescent="0.25">
      <c r="A35" s="28"/>
      <c r="B35" s="28"/>
      <c r="C35" s="28"/>
      <c r="D35" s="28"/>
      <c r="E35" s="2"/>
      <c r="F35" s="30"/>
      <c r="G35" s="30"/>
      <c r="H35" s="30"/>
      <c r="I35" s="30"/>
      <c r="K35" s="29"/>
    </row>
    <row r="36" spans="1:14" x14ac:dyDescent="0.25">
      <c r="A36" s="28"/>
      <c r="B36" s="28"/>
      <c r="C36" s="28"/>
      <c r="D36" s="28"/>
      <c r="E36" s="3" t="s">
        <v>120</v>
      </c>
      <c r="F36" s="29"/>
      <c r="G36" s="29"/>
      <c r="H36" s="29"/>
      <c r="I36" s="7">
        <f>I15+I20+I24+I26+I27</f>
        <v>5651857</v>
      </c>
      <c r="J36" s="30">
        <f>J27-J21</f>
        <v>872979</v>
      </c>
      <c r="K36" s="29">
        <f>I31+I24+I19+I15+I34+I26</f>
        <v>851116</v>
      </c>
    </row>
    <row r="37" spans="1:14" x14ac:dyDescent="0.25">
      <c r="A37" s="28"/>
      <c r="B37" s="28"/>
      <c r="C37" s="28"/>
      <c r="D37" s="28"/>
      <c r="E37" s="3" t="s">
        <v>119</v>
      </c>
      <c r="F37" s="30"/>
      <c r="G37" s="30"/>
      <c r="H37" s="30"/>
      <c r="I37" s="7">
        <f>RASHODI!J7+RASHODI!J40+RASHODI!J47+RASHODI!J50</f>
        <v>5651857</v>
      </c>
      <c r="K37" s="30"/>
    </row>
    <row r="38" spans="1:14" x14ac:dyDescent="0.25">
      <c r="A38" s="28"/>
      <c r="B38" s="28"/>
      <c r="C38" s="28"/>
      <c r="D38" s="28"/>
      <c r="E38" s="2"/>
      <c r="F38" s="2"/>
      <c r="G38" s="2"/>
      <c r="H38" s="2"/>
      <c r="I38" s="30"/>
    </row>
    <row r="39" spans="1:14" x14ac:dyDescent="0.25">
      <c r="B39" s="110"/>
      <c r="C39" s="109"/>
      <c r="D39" s="109"/>
      <c r="E39" s="109"/>
      <c r="I39" s="6"/>
      <c r="J39" s="30"/>
    </row>
    <row r="40" spans="1:14" x14ac:dyDescent="0.25">
      <c r="J40" s="30"/>
      <c r="K40" s="30"/>
    </row>
    <row r="41" spans="1:14" x14ac:dyDescent="0.25">
      <c r="I41" s="6"/>
    </row>
    <row r="42" spans="1:14" x14ac:dyDescent="0.25">
      <c r="I42" s="6"/>
    </row>
    <row r="43" spans="1:14" x14ac:dyDescent="0.25">
      <c r="I43" s="6"/>
    </row>
    <row r="44" spans="1:14" x14ac:dyDescent="0.25">
      <c r="I44" s="6"/>
    </row>
  </sheetData>
  <mergeCells count="2">
    <mergeCell ref="E8:H8"/>
    <mergeCell ref="B39:E39"/>
  </mergeCells>
  <pageMargins left="0.23622047244094491" right="0.23622047244094491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54"/>
  <sheetViews>
    <sheetView tabSelected="1" topLeftCell="C1" workbookViewId="0">
      <selection activeCell="L50" sqref="L50"/>
    </sheetView>
  </sheetViews>
  <sheetFormatPr defaultRowHeight="15" x14ac:dyDescent="0.25"/>
  <cols>
    <col min="2" max="2" width="6.5703125" customWidth="1"/>
    <col min="4" max="4" width="7" customWidth="1"/>
    <col min="6" max="6" width="37.140625" customWidth="1"/>
    <col min="7" max="7" width="13.28515625" customWidth="1"/>
    <col min="8" max="8" width="12.28515625" bestFit="1" customWidth="1"/>
    <col min="9" max="9" width="13" customWidth="1"/>
    <col min="10" max="10" width="15.85546875" customWidth="1"/>
    <col min="11" max="11" width="11.28515625" bestFit="1" customWidth="1"/>
    <col min="12" max="12" width="11.85546875" bestFit="1" customWidth="1"/>
    <col min="13" max="13" width="14.85546875" customWidth="1"/>
    <col min="14" max="14" width="14.42578125" customWidth="1"/>
    <col min="15" max="15" width="11.7109375" bestFit="1" customWidth="1"/>
  </cols>
  <sheetData>
    <row r="3" spans="1:14" x14ac:dyDescent="0.25">
      <c r="B3" s="111" t="s">
        <v>7</v>
      </c>
      <c r="C3" s="110"/>
      <c r="D3" s="5"/>
      <c r="E3" s="5"/>
      <c r="K3" s="2"/>
      <c r="L3" s="2"/>
    </row>
    <row r="4" spans="1:14" x14ac:dyDescent="0.25">
      <c r="B4" s="8" t="s">
        <v>58</v>
      </c>
      <c r="C4" s="8" t="s">
        <v>59</v>
      </c>
      <c r="D4" s="8" t="s">
        <v>60</v>
      </c>
      <c r="E4" s="8" t="s">
        <v>3</v>
      </c>
      <c r="F4" s="8" t="s">
        <v>5</v>
      </c>
      <c r="G4" s="8" t="s">
        <v>165</v>
      </c>
      <c r="H4" s="8" t="s">
        <v>71</v>
      </c>
      <c r="I4" s="8" t="s">
        <v>145</v>
      </c>
      <c r="J4" s="8" t="s">
        <v>166</v>
      </c>
      <c r="K4" s="34" t="s">
        <v>72</v>
      </c>
      <c r="L4" s="8" t="s">
        <v>72</v>
      </c>
      <c r="M4" s="6"/>
    </row>
    <row r="5" spans="1:14" ht="15.75" x14ac:dyDescent="0.25">
      <c r="B5" s="23"/>
      <c r="C5" s="23"/>
      <c r="D5" s="23"/>
      <c r="E5" s="23"/>
      <c r="F5" s="24"/>
      <c r="G5" s="11" t="s">
        <v>143</v>
      </c>
      <c r="H5" s="11">
        <v>2022</v>
      </c>
      <c r="I5" s="11">
        <v>2022</v>
      </c>
      <c r="J5" s="11">
        <v>2022</v>
      </c>
      <c r="K5" s="33" t="s">
        <v>71</v>
      </c>
      <c r="L5" s="23" t="s">
        <v>73</v>
      </c>
      <c r="M5" s="12" t="s">
        <v>133</v>
      </c>
      <c r="N5" s="68" t="s">
        <v>134</v>
      </c>
    </row>
    <row r="6" spans="1:14" ht="15.75" x14ac:dyDescent="0.25">
      <c r="B6" s="28"/>
      <c r="C6" s="28"/>
      <c r="D6" s="28"/>
      <c r="E6" s="28"/>
      <c r="F6" s="2"/>
      <c r="G6" s="28" t="s">
        <v>132</v>
      </c>
      <c r="H6" s="28">
        <v>2</v>
      </c>
      <c r="I6" s="28">
        <v>3</v>
      </c>
      <c r="J6" s="4" t="s">
        <v>117</v>
      </c>
      <c r="K6" s="64">
        <v>4</v>
      </c>
      <c r="L6" s="28">
        <v>5</v>
      </c>
      <c r="M6" s="12"/>
    </row>
    <row r="7" spans="1:14" x14ac:dyDescent="0.25">
      <c r="B7" s="4"/>
      <c r="C7" s="4">
        <v>3</v>
      </c>
      <c r="D7" s="4"/>
      <c r="E7" s="4"/>
      <c r="F7" s="3" t="s">
        <v>65</v>
      </c>
      <c r="G7" s="29">
        <f>H7+I7</f>
        <v>4607279</v>
      </c>
      <c r="H7" s="29">
        <f>SUM(H10:H39)</f>
        <v>3676894</v>
      </c>
      <c r="I7" s="29">
        <f>SUM(I10:I39)</f>
        <v>930385</v>
      </c>
      <c r="J7" s="29">
        <f>SUM(J10:J39)</f>
        <v>4716993</v>
      </c>
      <c r="K7" s="30">
        <f>SUM(K10:K39)</f>
        <v>188983</v>
      </c>
      <c r="L7" s="30">
        <f>SUM(L10:L39)</f>
        <v>-79269</v>
      </c>
      <c r="M7" s="7">
        <f>H7+K7</f>
        <v>3865877</v>
      </c>
      <c r="N7" s="6">
        <f>I7+L7+J50</f>
        <v>1121136</v>
      </c>
    </row>
    <row r="8" spans="1:14" x14ac:dyDescent="0.25">
      <c r="B8" s="4"/>
      <c r="C8" s="4">
        <v>31</v>
      </c>
      <c r="D8" s="4"/>
      <c r="E8" s="4"/>
      <c r="F8" s="3" t="s">
        <v>102</v>
      </c>
      <c r="G8" s="29">
        <f>SUM(G10:G13)</f>
        <v>3455000</v>
      </c>
      <c r="H8" s="29">
        <f>SUM(H10:H13)</f>
        <v>3327000</v>
      </c>
      <c r="I8" s="29">
        <f>SUM(I10:I13)</f>
        <v>128000</v>
      </c>
      <c r="J8" s="29">
        <f>SUM(J10:J13)</f>
        <v>3704947</v>
      </c>
      <c r="K8" s="30">
        <f>SUM(K10:K13)</f>
        <v>219092</v>
      </c>
      <c r="L8" s="30">
        <f>SUM(L11+L12)</f>
        <v>17592</v>
      </c>
      <c r="M8" s="7">
        <f t="shared" ref="M8:M48" si="0">H8+K8</f>
        <v>3546092</v>
      </c>
      <c r="N8" s="6">
        <f t="shared" ref="N8:N48" si="1">I8+L8</f>
        <v>145592</v>
      </c>
    </row>
    <row r="9" spans="1:14" x14ac:dyDescent="0.25">
      <c r="B9" s="4"/>
      <c r="C9" s="4">
        <v>311</v>
      </c>
      <c r="D9" s="4"/>
      <c r="E9" s="4"/>
      <c r="F9" s="3" t="s">
        <v>103</v>
      </c>
      <c r="G9" s="29">
        <v>2650000</v>
      </c>
      <c r="H9" s="29">
        <f>SUM(H10:H11)</f>
        <v>2650000</v>
      </c>
      <c r="I9" s="29">
        <f>SUM(I10:I11)</f>
        <v>20000</v>
      </c>
      <c r="J9" s="29">
        <f>SUM(J10:J11)</f>
        <v>2726000</v>
      </c>
      <c r="K9" s="30">
        <v>50000</v>
      </c>
      <c r="L9" s="30">
        <f>SUM(L10:L10)</f>
        <v>0</v>
      </c>
      <c r="M9" s="7">
        <f t="shared" si="0"/>
        <v>2700000</v>
      </c>
      <c r="N9" s="6">
        <f t="shared" si="1"/>
        <v>20000</v>
      </c>
    </row>
    <row r="10" spans="1:14" x14ac:dyDescent="0.25">
      <c r="B10" s="16" t="s">
        <v>11</v>
      </c>
      <c r="C10" s="16">
        <v>3111</v>
      </c>
      <c r="D10" s="16"/>
      <c r="E10" s="16">
        <v>11</v>
      </c>
      <c r="F10" s="15" t="s">
        <v>8</v>
      </c>
      <c r="G10" s="29">
        <v>2650000</v>
      </c>
      <c r="H10" s="17">
        <v>2650000</v>
      </c>
      <c r="I10" s="17"/>
      <c r="J10" s="17">
        <f>G10+K10+L10</f>
        <v>2700000</v>
      </c>
      <c r="K10" s="20">
        <v>50000</v>
      </c>
      <c r="L10" s="20"/>
      <c r="M10" s="7">
        <f t="shared" si="0"/>
        <v>2700000</v>
      </c>
      <c r="N10" s="6">
        <f t="shared" si="1"/>
        <v>0</v>
      </c>
    </row>
    <row r="11" spans="1:14" x14ac:dyDescent="0.25">
      <c r="B11" s="72" t="s">
        <v>114</v>
      </c>
      <c r="C11" s="72">
        <v>3112</v>
      </c>
      <c r="D11" s="73"/>
      <c r="E11" s="72">
        <v>47</v>
      </c>
      <c r="F11" s="74" t="s">
        <v>115</v>
      </c>
      <c r="G11" s="75">
        <v>20000</v>
      </c>
      <c r="H11" s="76"/>
      <c r="I11" s="76">
        <v>20000</v>
      </c>
      <c r="J11" s="77">
        <f t="shared" ref="J11:J47" si="2">G11+K11+L11</f>
        <v>26000</v>
      </c>
      <c r="K11" s="78"/>
      <c r="L11" s="78">
        <v>6000</v>
      </c>
      <c r="M11" s="7">
        <f t="shared" si="0"/>
        <v>0</v>
      </c>
      <c r="N11" s="6">
        <f t="shared" si="1"/>
        <v>26000</v>
      </c>
    </row>
    <row r="12" spans="1:14" x14ac:dyDescent="0.25">
      <c r="B12" s="16" t="s">
        <v>13</v>
      </c>
      <c r="C12" s="16">
        <v>3121</v>
      </c>
      <c r="D12" s="31"/>
      <c r="E12" s="16">
        <v>11.47</v>
      </c>
      <c r="F12" s="15" t="s">
        <v>9</v>
      </c>
      <c r="G12" s="29">
        <f>SUM(H12:I12)</f>
        <v>353000</v>
      </c>
      <c r="H12" s="17">
        <v>245000</v>
      </c>
      <c r="I12" s="17">
        <v>108000</v>
      </c>
      <c r="J12" s="17">
        <f t="shared" si="2"/>
        <v>533684</v>
      </c>
      <c r="K12" s="20">
        <v>169092</v>
      </c>
      <c r="L12" s="20">
        <v>11592</v>
      </c>
      <c r="M12" s="7">
        <f t="shared" si="0"/>
        <v>414092</v>
      </c>
      <c r="N12" s="6">
        <f t="shared" si="1"/>
        <v>119592</v>
      </c>
    </row>
    <row r="13" spans="1:14" x14ac:dyDescent="0.25">
      <c r="B13" s="16" t="s">
        <v>14</v>
      </c>
      <c r="C13" s="16">
        <v>3132</v>
      </c>
      <c r="D13" s="31"/>
      <c r="E13" s="16">
        <v>11</v>
      </c>
      <c r="F13" s="15" t="s">
        <v>63</v>
      </c>
      <c r="G13" s="29">
        <f>SUM(H13:I13)</f>
        <v>432000</v>
      </c>
      <c r="H13" s="17">
        <v>432000</v>
      </c>
      <c r="I13" s="17"/>
      <c r="J13" s="17">
        <f t="shared" si="2"/>
        <v>445263</v>
      </c>
      <c r="K13" s="20"/>
      <c r="L13" s="20">
        <v>13263</v>
      </c>
      <c r="M13" s="7">
        <f t="shared" si="0"/>
        <v>432000</v>
      </c>
      <c r="N13" s="6">
        <f t="shared" si="1"/>
        <v>13263</v>
      </c>
    </row>
    <row r="14" spans="1:14" x14ac:dyDescent="0.25">
      <c r="B14" s="16" t="s">
        <v>15</v>
      </c>
      <c r="C14" s="16">
        <v>3211</v>
      </c>
      <c r="D14" s="31"/>
      <c r="E14" s="16" t="s">
        <v>82</v>
      </c>
      <c r="F14" s="15" t="s">
        <v>10</v>
      </c>
      <c r="G14" s="29">
        <f>SUM(H14:I14)</f>
        <v>5000</v>
      </c>
      <c r="H14" s="17">
        <v>2000</v>
      </c>
      <c r="I14" s="17">
        <v>3000</v>
      </c>
      <c r="J14" s="17">
        <f t="shared" si="2"/>
        <v>22731</v>
      </c>
      <c r="K14" s="20"/>
      <c r="L14" s="20">
        <v>17731</v>
      </c>
      <c r="M14" s="7">
        <f t="shared" si="0"/>
        <v>2000</v>
      </c>
      <c r="N14" s="6">
        <f>SUM(I14+L14)</f>
        <v>20731</v>
      </c>
    </row>
    <row r="15" spans="1:14" x14ac:dyDescent="0.25">
      <c r="A15" s="92"/>
      <c r="B15" s="99" t="s">
        <v>104</v>
      </c>
      <c r="C15" s="99">
        <v>3211</v>
      </c>
      <c r="D15" s="100" t="s">
        <v>36</v>
      </c>
      <c r="E15" s="99">
        <v>51</v>
      </c>
      <c r="F15" s="101" t="s">
        <v>107</v>
      </c>
      <c r="G15" s="102"/>
      <c r="H15" s="103"/>
      <c r="I15" s="103"/>
      <c r="J15" s="104">
        <f t="shared" si="2"/>
        <v>0</v>
      </c>
      <c r="K15" s="105"/>
      <c r="L15" s="105"/>
      <c r="M15" s="106">
        <f t="shared" si="0"/>
        <v>0</v>
      </c>
      <c r="N15" s="107">
        <f>SUM(I15+L15)</f>
        <v>0</v>
      </c>
    </row>
    <row r="16" spans="1:14" x14ac:dyDescent="0.25">
      <c r="B16" s="79" t="s">
        <v>16</v>
      </c>
      <c r="C16" s="79">
        <v>3212</v>
      </c>
      <c r="D16" s="83" t="s">
        <v>36</v>
      </c>
      <c r="E16" s="84">
        <v>11</v>
      </c>
      <c r="F16" s="80" t="s">
        <v>116</v>
      </c>
      <c r="G16" s="75">
        <f>SUM(H16:I16)</f>
        <v>130000</v>
      </c>
      <c r="H16" s="81">
        <v>130000</v>
      </c>
      <c r="I16" s="81"/>
      <c r="J16" s="77">
        <f t="shared" si="2"/>
        <v>141717</v>
      </c>
      <c r="K16" s="82"/>
      <c r="L16" s="82">
        <v>11717</v>
      </c>
      <c r="M16" s="7">
        <f t="shared" si="0"/>
        <v>130000</v>
      </c>
      <c r="N16" s="6">
        <f t="shared" si="1"/>
        <v>11717</v>
      </c>
    </row>
    <row r="17" spans="1:23" x14ac:dyDescent="0.25">
      <c r="B17" s="85" t="s">
        <v>17</v>
      </c>
      <c r="C17" s="85">
        <v>3213</v>
      </c>
      <c r="D17" s="86" t="s">
        <v>36</v>
      </c>
      <c r="E17" s="85">
        <v>11</v>
      </c>
      <c r="F17" s="87" t="s">
        <v>37</v>
      </c>
      <c r="G17" s="75">
        <f>SUM(H17:I17)</f>
        <v>13000</v>
      </c>
      <c r="H17" s="77">
        <v>13000</v>
      </c>
      <c r="I17" s="77"/>
      <c r="J17" s="77">
        <f t="shared" si="2"/>
        <v>14362</v>
      </c>
      <c r="K17" s="78"/>
      <c r="L17" s="78">
        <v>1362</v>
      </c>
      <c r="M17" s="7">
        <f t="shared" si="0"/>
        <v>13000</v>
      </c>
      <c r="N17" s="6">
        <f t="shared" si="1"/>
        <v>1362</v>
      </c>
    </row>
    <row r="18" spans="1:23" x14ac:dyDescent="0.25">
      <c r="B18" s="85" t="s">
        <v>18</v>
      </c>
      <c r="C18" s="85">
        <v>3221</v>
      </c>
      <c r="D18" s="86" t="s">
        <v>36</v>
      </c>
      <c r="E18" s="85" t="s">
        <v>158</v>
      </c>
      <c r="F18" s="87" t="s">
        <v>38</v>
      </c>
      <c r="G18" s="75">
        <f>SUM(H18:I18)</f>
        <v>230000</v>
      </c>
      <c r="H18" s="77">
        <v>80000</v>
      </c>
      <c r="I18" s="77">
        <v>150000</v>
      </c>
      <c r="J18" s="77">
        <f t="shared" si="2"/>
        <v>150332</v>
      </c>
      <c r="K18" s="78"/>
      <c r="L18" s="78">
        <v>-79668</v>
      </c>
      <c r="M18" s="7">
        <f t="shared" si="0"/>
        <v>80000</v>
      </c>
      <c r="N18" s="6">
        <f t="shared" si="1"/>
        <v>70332</v>
      </c>
    </row>
    <row r="19" spans="1:23" x14ac:dyDescent="0.25">
      <c r="A19" s="92"/>
      <c r="B19" s="85" t="s">
        <v>105</v>
      </c>
      <c r="C19" s="85">
        <v>3221</v>
      </c>
      <c r="D19" s="86" t="s">
        <v>36</v>
      </c>
      <c r="E19" s="85" t="s">
        <v>163</v>
      </c>
      <c r="F19" s="87" t="s">
        <v>106</v>
      </c>
      <c r="G19" s="75">
        <v>34779</v>
      </c>
      <c r="H19" s="77">
        <v>34779</v>
      </c>
      <c r="I19" s="77">
        <v>0</v>
      </c>
      <c r="J19" s="77">
        <f t="shared" si="2"/>
        <v>25203</v>
      </c>
      <c r="K19" s="78">
        <v>-9576</v>
      </c>
      <c r="L19" s="78"/>
      <c r="M19" s="93">
        <f t="shared" si="0"/>
        <v>25203</v>
      </c>
      <c r="N19" s="94">
        <f t="shared" si="1"/>
        <v>0</v>
      </c>
    </row>
    <row r="20" spans="1:23" x14ac:dyDescent="0.25">
      <c r="B20" s="16" t="s">
        <v>19</v>
      </c>
      <c r="C20" s="16">
        <v>3222</v>
      </c>
      <c r="D20" s="31" t="s">
        <v>36</v>
      </c>
      <c r="E20" s="16">
        <v>47</v>
      </c>
      <c r="F20" s="15" t="s">
        <v>39</v>
      </c>
      <c r="G20" s="29">
        <v>220000</v>
      </c>
      <c r="H20" s="17"/>
      <c r="I20" s="17">
        <v>220000</v>
      </c>
      <c r="J20" s="17">
        <f t="shared" si="2"/>
        <v>241634</v>
      </c>
      <c r="K20" s="20"/>
      <c r="L20" s="20">
        <v>21634</v>
      </c>
      <c r="M20" s="7">
        <f t="shared" si="0"/>
        <v>0</v>
      </c>
      <c r="N20" s="6">
        <f t="shared" si="1"/>
        <v>241634</v>
      </c>
    </row>
    <row r="21" spans="1:23" x14ac:dyDescent="0.25">
      <c r="B21" s="16" t="s">
        <v>20</v>
      </c>
      <c r="C21" s="16">
        <v>3223</v>
      </c>
      <c r="D21" s="31" t="s">
        <v>36</v>
      </c>
      <c r="E21" s="16">
        <v>47.55</v>
      </c>
      <c r="F21" s="15" t="s">
        <v>40</v>
      </c>
      <c r="G21" s="29">
        <f>SUM(H21:I21)</f>
        <v>120000</v>
      </c>
      <c r="H21" s="17"/>
      <c r="I21" s="17">
        <v>120000</v>
      </c>
      <c r="J21" s="17">
        <f t="shared" si="2"/>
        <v>139257</v>
      </c>
      <c r="K21" s="20"/>
      <c r="L21" s="20">
        <v>19257</v>
      </c>
      <c r="M21" s="7">
        <f t="shared" si="0"/>
        <v>0</v>
      </c>
      <c r="N21" s="6">
        <f t="shared" si="1"/>
        <v>139257</v>
      </c>
    </row>
    <row r="22" spans="1:23" x14ac:dyDescent="0.25">
      <c r="B22" s="16" t="s">
        <v>21</v>
      </c>
      <c r="C22" s="16">
        <v>3224</v>
      </c>
      <c r="D22" s="31" t="s">
        <v>36</v>
      </c>
      <c r="E22" s="16">
        <v>47</v>
      </c>
      <c r="F22" s="15" t="s">
        <v>41</v>
      </c>
      <c r="G22" s="29">
        <f>SUM(H22:I22)</f>
        <v>7300</v>
      </c>
      <c r="H22" s="17"/>
      <c r="I22" s="17">
        <v>7300</v>
      </c>
      <c r="J22" s="17">
        <f t="shared" si="2"/>
        <v>2258</v>
      </c>
      <c r="K22" s="20"/>
      <c r="L22" s="20">
        <v>-5042</v>
      </c>
      <c r="M22" s="7">
        <f t="shared" si="0"/>
        <v>0</v>
      </c>
      <c r="N22" s="6">
        <f t="shared" si="1"/>
        <v>2258</v>
      </c>
    </row>
    <row r="23" spans="1:23" x14ac:dyDescent="0.25">
      <c r="B23" s="16" t="s">
        <v>22</v>
      </c>
      <c r="C23" s="16">
        <v>3225</v>
      </c>
      <c r="D23" s="31" t="s">
        <v>36</v>
      </c>
      <c r="E23" s="16">
        <v>47</v>
      </c>
      <c r="F23" s="15" t="s">
        <v>42</v>
      </c>
      <c r="G23" s="29">
        <f>SUM(H23:I23)</f>
        <v>31000</v>
      </c>
      <c r="H23" s="17"/>
      <c r="I23" s="17">
        <v>31000</v>
      </c>
      <c r="J23" s="17">
        <f t="shared" si="2"/>
        <v>15669</v>
      </c>
      <c r="K23" s="20"/>
      <c r="L23" s="20">
        <v>-15331</v>
      </c>
      <c r="M23" s="7">
        <f t="shared" si="0"/>
        <v>0</v>
      </c>
      <c r="N23" s="6">
        <f t="shared" si="1"/>
        <v>15669</v>
      </c>
    </row>
    <row r="24" spans="1:23" x14ac:dyDescent="0.25">
      <c r="B24" s="16" t="s">
        <v>23</v>
      </c>
      <c r="C24" s="16">
        <v>3227</v>
      </c>
      <c r="D24" s="31" t="s">
        <v>36</v>
      </c>
      <c r="E24" s="16">
        <v>47</v>
      </c>
      <c r="F24" s="15" t="s">
        <v>43</v>
      </c>
      <c r="G24" s="29">
        <v>15000</v>
      </c>
      <c r="H24" s="17"/>
      <c r="I24" s="17">
        <v>15000</v>
      </c>
      <c r="J24" s="17">
        <f t="shared" si="2"/>
        <v>12165</v>
      </c>
      <c r="K24" s="20"/>
      <c r="L24" s="20">
        <v>-2835</v>
      </c>
      <c r="M24" s="7">
        <f t="shared" si="0"/>
        <v>0</v>
      </c>
      <c r="N24" s="6">
        <f t="shared" si="1"/>
        <v>12165</v>
      </c>
    </row>
    <row r="25" spans="1:23" x14ac:dyDescent="0.25">
      <c r="B25" s="16" t="s">
        <v>24</v>
      </c>
      <c r="C25" s="16">
        <v>3231</v>
      </c>
      <c r="D25" s="31" t="s">
        <v>36</v>
      </c>
      <c r="E25" s="16">
        <v>47</v>
      </c>
      <c r="F25" s="15" t="s">
        <v>44</v>
      </c>
      <c r="G25" s="29">
        <v>9000</v>
      </c>
      <c r="H25" s="17"/>
      <c r="I25" s="17">
        <v>9000</v>
      </c>
      <c r="J25" s="17">
        <f t="shared" si="2"/>
        <v>8500</v>
      </c>
      <c r="K25" s="20"/>
      <c r="L25" s="20">
        <v>-500</v>
      </c>
      <c r="M25" s="7">
        <f t="shared" si="0"/>
        <v>0</v>
      </c>
      <c r="N25" s="6">
        <f t="shared" si="1"/>
        <v>8500</v>
      </c>
    </row>
    <row r="26" spans="1:23" x14ac:dyDescent="0.25">
      <c r="B26" s="16" t="s">
        <v>25</v>
      </c>
      <c r="C26" s="16">
        <v>3232</v>
      </c>
      <c r="D26" s="31" t="s">
        <v>36</v>
      </c>
      <c r="E26" s="16">
        <v>47</v>
      </c>
      <c r="F26" s="15" t="s">
        <v>45</v>
      </c>
      <c r="G26" s="29">
        <f>SUM(H26:I26)</f>
        <v>40000</v>
      </c>
      <c r="H26" s="17"/>
      <c r="I26" s="17">
        <v>40000</v>
      </c>
      <c r="J26" s="17">
        <f t="shared" si="2"/>
        <v>38997</v>
      </c>
      <c r="K26" s="20"/>
      <c r="L26" s="20">
        <v>-1003</v>
      </c>
      <c r="M26" s="7">
        <f t="shared" si="0"/>
        <v>0</v>
      </c>
      <c r="N26" s="6">
        <f t="shared" si="1"/>
        <v>38997</v>
      </c>
    </row>
    <row r="27" spans="1:23" x14ac:dyDescent="0.25">
      <c r="B27" s="16" t="s">
        <v>26</v>
      </c>
      <c r="C27" s="16">
        <v>3233</v>
      </c>
      <c r="D27" s="31" t="s">
        <v>36</v>
      </c>
      <c r="E27" s="16">
        <v>47</v>
      </c>
      <c r="F27" s="15" t="s">
        <v>46</v>
      </c>
      <c r="G27" s="29">
        <f>SUM(H27:I27)</f>
        <v>5000</v>
      </c>
      <c r="H27" s="17"/>
      <c r="I27" s="17">
        <v>5000</v>
      </c>
      <c r="J27" s="17">
        <f>SUM(G27+K27+L27)</f>
        <v>5260</v>
      </c>
      <c r="K27" s="20"/>
      <c r="L27" s="20">
        <v>260</v>
      </c>
      <c r="M27" s="7">
        <f t="shared" si="0"/>
        <v>0</v>
      </c>
      <c r="N27" s="6">
        <f t="shared" si="1"/>
        <v>5260</v>
      </c>
    </row>
    <row r="28" spans="1:23" x14ac:dyDescent="0.25">
      <c r="B28" s="16" t="s">
        <v>27</v>
      </c>
      <c r="C28" s="16">
        <v>3234</v>
      </c>
      <c r="D28" s="31" t="s">
        <v>36</v>
      </c>
      <c r="E28" s="16">
        <v>47.55</v>
      </c>
      <c r="F28" s="15" t="s">
        <v>47</v>
      </c>
      <c r="G28" s="29">
        <v>50000</v>
      </c>
      <c r="H28" s="17"/>
      <c r="I28" s="17">
        <v>50000</v>
      </c>
      <c r="J28" s="17">
        <f t="shared" si="2"/>
        <v>42877</v>
      </c>
      <c r="K28" s="20"/>
      <c r="L28" s="20">
        <v>-7123</v>
      </c>
      <c r="M28" s="7">
        <f t="shared" si="0"/>
        <v>0</v>
      </c>
      <c r="N28" s="6">
        <f t="shared" si="1"/>
        <v>42877</v>
      </c>
    </row>
    <row r="29" spans="1:23" x14ac:dyDescent="0.25">
      <c r="B29" s="16" t="s">
        <v>28</v>
      </c>
      <c r="C29" s="16">
        <v>3235</v>
      </c>
      <c r="D29" s="31" t="s">
        <v>36</v>
      </c>
      <c r="E29" s="16">
        <v>47</v>
      </c>
      <c r="F29" s="15" t="s">
        <v>48</v>
      </c>
      <c r="G29" s="29">
        <f t="shared" ref="G29:G33" si="3">H29+I29</f>
        <v>100</v>
      </c>
      <c r="H29" s="17"/>
      <c r="I29" s="17">
        <v>100</v>
      </c>
      <c r="J29" s="17">
        <f t="shared" si="2"/>
        <v>0</v>
      </c>
      <c r="K29" s="20"/>
      <c r="L29" s="20">
        <v>-100</v>
      </c>
      <c r="M29" s="7">
        <f t="shared" si="0"/>
        <v>0</v>
      </c>
      <c r="N29" s="6">
        <f t="shared" si="1"/>
        <v>0</v>
      </c>
    </row>
    <row r="30" spans="1:23" s="91" customFormat="1" x14ac:dyDescent="0.25">
      <c r="A30" s="92"/>
      <c r="B30" s="85" t="s">
        <v>29</v>
      </c>
      <c r="C30" s="85">
        <v>3236</v>
      </c>
      <c r="D30" s="86" t="s">
        <v>36</v>
      </c>
      <c r="E30" s="85">
        <v>11.47</v>
      </c>
      <c r="F30" s="87" t="s">
        <v>49</v>
      </c>
      <c r="G30" s="75">
        <f>SUM(H30:I30)</f>
        <v>80000</v>
      </c>
      <c r="H30" s="77">
        <v>23115</v>
      </c>
      <c r="I30" s="77">
        <v>56885</v>
      </c>
      <c r="J30" s="77">
        <f t="shared" si="2"/>
        <v>35947</v>
      </c>
      <c r="K30" s="78"/>
      <c r="L30" s="78">
        <v>-44053</v>
      </c>
      <c r="M30" s="93">
        <f t="shared" si="0"/>
        <v>23115</v>
      </c>
      <c r="N30" s="94">
        <f t="shared" si="1"/>
        <v>12832</v>
      </c>
      <c r="O30"/>
      <c r="P30"/>
      <c r="Q30"/>
      <c r="R30"/>
      <c r="S30"/>
      <c r="T30"/>
      <c r="U30"/>
      <c r="V30"/>
      <c r="W30"/>
    </row>
    <row r="31" spans="1:23" x14ac:dyDescent="0.25">
      <c r="B31" s="16" t="s">
        <v>30</v>
      </c>
      <c r="C31" s="16">
        <v>3237</v>
      </c>
      <c r="D31" s="31" t="s">
        <v>36</v>
      </c>
      <c r="E31" s="16">
        <v>11</v>
      </c>
      <c r="F31" s="15" t="s">
        <v>50</v>
      </c>
      <c r="G31" s="29">
        <f>SUM(H31:I31)</f>
        <v>67000</v>
      </c>
      <c r="H31" s="17">
        <v>67000</v>
      </c>
      <c r="I31" s="17"/>
      <c r="J31" s="17">
        <f>G31+K31+L31</f>
        <v>46467</v>
      </c>
      <c r="K31" s="20">
        <v>-20533</v>
      </c>
      <c r="L31" s="20"/>
      <c r="M31" s="7">
        <f t="shared" si="0"/>
        <v>46467</v>
      </c>
      <c r="N31" s="6">
        <f>SUM(I31+L31)</f>
        <v>0</v>
      </c>
    </row>
    <row r="32" spans="1:23" x14ac:dyDescent="0.25">
      <c r="B32" s="16" t="s">
        <v>31</v>
      </c>
      <c r="C32" s="16">
        <v>3238</v>
      </c>
      <c r="D32" s="31" t="s">
        <v>36</v>
      </c>
      <c r="E32" s="16">
        <v>47</v>
      </c>
      <c r="F32" s="15" t="s">
        <v>51</v>
      </c>
      <c r="G32" s="29">
        <v>10000</v>
      </c>
      <c r="H32" s="17"/>
      <c r="I32" s="17">
        <v>10000</v>
      </c>
      <c r="J32" s="17">
        <f t="shared" si="2"/>
        <v>10000</v>
      </c>
      <c r="K32" s="20"/>
      <c r="L32" s="20"/>
      <c r="M32" s="7">
        <f t="shared" si="0"/>
        <v>0</v>
      </c>
      <c r="N32" s="6">
        <f t="shared" si="1"/>
        <v>10000</v>
      </c>
    </row>
    <row r="33" spans="1:14" x14ac:dyDescent="0.25">
      <c r="B33" s="16" t="s">
        <v>32</v>
      </c>
      <c r="C33" s="16">
        <v>3239</v>
      </c>
      <c r="D33" s="31" t="s">
        <v>36</v>
      </c>
      <c r="E33" s="16">
        <v>47</v>
      </c>
      <c r="F33" s="15" t="s">
        <v>52</v>
      </c>
      <c r="G33" s="29">
        <f t="shared" si="3"/>
        <v>100</v>
      </c>
      <c r="H33" s="17"/>
      <c r="I33" s="17">
        <v>100</v>
      </c>
      <c r="J33" s="17">
        <f t="shared" si="2"/>
        <v>0</v>
      </c>
      <c r="K33" s="20"/>
      <c r="L33" s="20">
        <v>-100</v>
      </c>
      <c r="M33" s="7">
        <f t="shared" si="0"/>
        <v>0</v>
      </c>
      <c r="N33" s="6">
        <f t="shared" si="1"/>
        <v>0</v>
      </c>
    </row>
    <row r="34" spans="1:14" x14ac:dyDescent="0.25">
      <c r="B34" s="16" t="s">
        <v>33</v>
      </c>
      <c r="C34" s="16">
        <v>3291</v>
      </c>
      <c r="D34" s="31" t="s">
        <v>36</v>
      </c>
      <c r="E34" s="16">
        <v>47</v>
      </c>
      <c r="F34" s="15" t="s">
        <v>84</v>
      </c>
      <c r="G34" s="29">
        <f>SUM(H34:I34)</f>
        <v>8000</v>
      </c>
      <c r="H34" s="17"/>
      <c r="I34" s="17">
        <v>8000</v>
      </c>
      <c r="J34" s="17">
        <f t="shared" si="2"/>
        <v>7400</v>
      </c>
      <c r="K34" s="20"/>
      <c r="L34" s="20">
        <v>-600</v>
      </c>
      <c r="M34" s="7">
        <f t="shared" si="0"/>
        <v>0</v>
      </c>
      <c r="N34" s="6">
        <f t="shared" si="1"/>
        <v>7400</v>
      </c>
    </row>
    <row r="35" spans="1:14" x14ac:dyDescent="0.25">
      <c r="B35" s="16" t="s">
        <v>34</v>
      </c>
      <c r="C35" s="16">
        <v>3292</v>
      </c>
      <c r="D35" s="31" t="s">
        <v>36</v>
      </c>
      <c r="E35" s="16">
        <v>47</v>
      </c>
      <c r="F35" s="15" t="s">
        <v>53</v>
      </c>
      <c r="G35" s="29">
        <v>15000</v>
      </c>
      <c r="H35" s="17"/>
      <c r="I35" s="17">
        <v>15000</v>
      </c>
      <c r="J35" s="17">
        <f t="shared" si="2"/>
        <v>11470</v>
      </c>
      <c r="K35" s="20"/>
      <c r="L35" s="20">
        <v>-3530</v>
      </c>
      <c r="M35" s="7">
        <f t="shared" si="0"/>
        <v>0</v>
      </c>
      <c r="N35" s="6">
        <f t="shared" si="1"/>
        <v>11470</v>
      </c>
    </row>
    <row r="36" spans="1:14" x14ac:dyDescent="0.25">
      <c r="B36" s="16" t="s">
        <v>35</v>
      </c>
      <c r="C36" s="16">
        <v>3295</v>
      </c>
      <c r="D36" s="31" t="s">
        <v>36</v>
      </c>
      <c r="E36" s="16">
        <v>47</v>
      </c>
      <c r="F36" s="15" t="s">
        <v>54</v>
      </c>
      <c r="G36" s="29">
        <f>SUM(H36:I36)</f>
        <v>14000</v>
      </c>
      <c r="H36" s="17"/>
      <c r="I36" s="17">
        <v>14000</v>
      </c>
      <c r="J36" s="17">
        <f t="shared" si="2"/>
        <v>14000</v>
      </c>
      <c r="K36" s="20"/>
      <c r="L36" s="20"/>
      <c r="M36" s="7">
        <f t="shared" si="0"/>
        <v>0</v>
      </c>
      <c r="N36" s="6">
        <f t="shared" si="1"/>
        <v>14000</v>
      </c>
    </row>
    <row r="37" spans="1:14" x14ac:dyDescent="0.25">
      <c r="B37" s="16" t="s">
        <v>77</v>
      </c>
      <c r="C37" s="16">
        <v>3299</v>
      </c>
      <c r="D37" s="31" t="s">
        <v>36</v>
      </c>
      <c r="E37" s="16">
        <v>47</v>
      </c>
      <c r="F37" s="15" t="s">
        <v>55</v>
      </c>
      <c r="G37" s="29">
        <v>2000</v>
      </c>
      <c r="H37" s="17"/>
      <c r="I37" s="17">
        <v>2000</v>
      </c>
      <c r="J37" s="17">
        <f t="shared" si="2"/>
        <v>0</v>
      </c>
      <c r="K37" s="20"/>
      <c r="L37" s="20">
        <v>-2000</v>
      </c>
      <c r="M37" s="7"/>
      <c r="N37" s="6">
        <f t="shared" si="1"/>
        <v>0</v>
      </c>
    </row>
    <row r="38" spans="1:14" x14ac:dyDescent="0.25">
      <c r="A38" s="92"/>
      <c r="B38" s="85" t="s">
        <v>160</v>
      </c>
      <c r="C38" s="85">
        <v>3423</v>
      </c>
      <c r="D38" s="86" t="s">
        <v>36</v>
      </c>
      <c r="E38" s="85">
        <v>47</v>
      </c>
      <c r="F38" s="87" t="s">
        <v>155</v>
      </c>
      <c r="G38" s="75">
        <f>H38+I38</f>
        <v>30000</v>
      </c>
      <c r="H38" s="77"/>
      <c r="I38" s="77">
        <v>30000</v>
      </c>
      <c r="J38" s="77">
        <f>G38+K38+L38</f>
        <v>16000</v>
      </c>
      <c r="K38" s="78"/>
      <c r="L38" s="78">
        <v>-14000</v>
      </c>
      <c r="M38" s="93">
        <f t="shared" si="0"/>
        <v>0</v>
      </c>
      <c r="N38" s="94">
        <f t="shared" si="1"/>
        <v>16000</v>
      </c>
    </row>
    <row r="39" spans="1:14" x14ac:dyDescent="0.25">
      <c r="A39" s="92"/>
      <c r="B39" s="85" t="s">
        <v>76</v>
      </c>
      <c r="C39" s="85">
        <v>3431</v>
      </c>
      <c r="D39" s="86" t="s">
        <v>36</v>
      </c>
      <c r="E39" s="85">
        <v>47</v>
      </c>
      <c r="F39" s="87" t="s">
        <v>164</v>
      </c>
      <c r="G39" s="75">
        <f>SUM(H39:I39)</f>
        <v>16000</v>
      </c>
      <c r="H39" s="77"/>
      <c r="I39" s="77">
        <v>16000</v>
      </c>
      <c r="J39" s="77">
        <f>SUM(G39+K39+L39)</f>
        <v>9800</v>
      </c>
      <c r="K39" s="78"/>
      <c r="L39" s="78">
        <v>-6200</v>
      </c>
      <c r="M39" s="93">
        <f>SUM(H39+K39)</f>
        <v>0</v>
      </c>
      <c r="N39" s="94">
        <f>SUM(I39+L39)</f>
        <v>9800</v>
      </c>
    </row>
    <row r="40" spans="1:14" x14ac:dyDescent="0.25">
      <c r="B40" s="16"/>
      <c r="C40" s="16">
        <v>4</v>
      </c>
      <c r="D40" s="31"/>
      <c r="E40" s="16"/>
      <c r="F40" s="15" t="s">
        <v>66</v>
      </c>
      <c r="G40" s="29">
        <f>SUM(H40:I40)</f>
        <v>100000</v>
      </c>
      <c r="H40" s="17">
        <f>SUM(H42:H46)</f>
        <v>0</v>
      </c>
      <c r="I40" s="17">
        <f>SUM(I42:I46)</f>
        <v>100000</v>
      </c>
      <c r="J40" s="17">
        <f>SUM(G40+K40+L40)</f>
        <v>4055</v>
      </c>
      <c r="K40" s="20">
        <f>SUM(J42:J46)</f>
        <v>4055</v>
      </c>
      <c r="L40" s="17">
        <v>-100000</v>
      </c>
      <c r="M40" s="7">
        <f t="shared" si="0"/>
        <v>4055</v>
      </c>
      <c r="N40" s="6">
        <f t="shared" si="1"/>
        <v>0</v>
      </c>
    </row>
    <row r="41" spans="1:14" x14ac:dyDescent="0.25">
      <c r="B41" s="16"/>
      <c r="C41" s="16">
        <v>421</v>
      </c>
      <c r="D41" s="31"/>
      <c r="E41" s="16"/>
      <c r="F41" s="15" t="s">
        <v>64</v>
      </c>
      <c r="G41" s="29">
        <f>SUM(H41:I41)</f>
        <v>0</v>
      </c>
      <c r="H41" s="29">
        <f t="shared" ref="H41" si="4">H42</f>
        <v>0</v>
      </c>
      <c r="I41" s="29"/>
      <c r="J41" s="17">
        <f t="shared" si="2"/>
        <v>0</v>
      </c>
      <c r="K41" s="17">
        <v>0</v>
      </c>
      <c r="L41" s="17">
        <v>0</v>
      </c>
      <c r="M41" s="7">
        <f t="shared" si="0"/>
        <v>0</v>
      </c>
      <c r="N41" s="6">
        <f t="shared" si="1"/>
        <v>0</v>
      </c>
    </row>
    <row r="42" spans="1:14" x14ac:dyDescent="0.25">
      <c r="B42" s="16" t="s">
        <v>85</v>
      </c>
      <c r="C42" s="16">
        <v>4214</v>
      </c>
      <c r="D42" s="31" t="s">
        <v>36</v>
      </c>
      <c r="E42" s="16">
        <v>11.521000000000001</v>
      </c>
      <c r="F42" s="15" t="s">
        <v>148</v>
      </c>
      <c r="G42" s="29">
        <f>SUM(H42:I42)</f>
        <v>0</v>
      </c>
      <c r="H42" s="17">
        <v>0</v>
      </c>
      <c r="I42" s="17">
        <v>0</v>
      </c>
      <c r="J42" s="17">
        <f t="shared" si="2"/>
        <v>0</v>
      </c>
      <c r="K42" s="17">
        <v>0</v>
      </c>
      <c r="L42" s="17">
        <v>0</v>
      </c>
      <c r="M42" s="7">
        <f t="shared" si="0"/>
        <v>0</v>
      </c>
      <c r="N42" s="6">
        <f t="shared" si="1"/>
        <v>0</v>
      </c>
    </row>
    <row r="43" spans="1:14" x14ac:dyDescent="0.25">
      <c r="B43" s="16" t="s">
        <v>146</v>
      </c>
      <c r="C43" s="16">
        <v>4221</v>
      </c>
      <c r="D43" s="31" t="s">
        <v>36</v>
      </c>
      <c r="E43" s="16">
        <v>47</v>
      </c>
      <c r="F43" s="15" t="s">
        <v>147</v>
      </c>
      <c r="G43" s="29">
        <v>50000</v>
      </c>
      <c r="H43" s="17"/>
      <c r="I43" s="17">
        <v>50000</v>
      </c>
      <c r="J43" s="17">
        <f t="shared" si="2"/>
        <v>0</v>
      </c>
      <c r="K43" s="17"/>
      <c r="L43" s="17">
        <v>-50000</v>
      </c>
      <c r="M43" s="7">
        <f t="shared" si="0"/>
        <v>0</v>
      </c>
      <c r="N43" s="6">
        <f t="shared" si="1"/>
        <v>0</v>
      </c>
    </row>
    <row r="44" spans="1:14" x14ac:dyDescent="0.25">
      <c r="B44" s="88" t="s">
        <v>149</v>
      </c>
      <c r="C44" s="85">
        <v>42211</v>
      </c>
      <c r="D44" s="86" t="s">
        <v>36</v>
      </c>
      <c r="E44" s="89">
        <v>47</v>
      </c>
      <c r="F44" s="88" t="s">
        <v>150</v>
      </c>
      <c r="G44" s="75">
        <v>10000</v>
      </c>
      <c r="H44" s="78"/>
      <c r="I44" s="77">
        <v>10000</v>
      </c>
      <c r="J44" s="77">
        <f t="shared" si="2"/>
        <v>0</v>
      </c>
      <c r="K44" s="78"/>
      <c r="L44" s="78">
        <v>-10000</v>
      </c>
      <c r="M44" s="7">
        <f t="shared" si="0"/>
        <v>0</v>
      </c>
      <c r="N44" s="6">
        <f t="shared" si="1"/>
        <v>0</v>
      </c>
    </row>
    <row r="45" spans="1:14" x14ac:dyDescent="0.25">
      <c r="B45" s="87" t="s">
        <v>88</v>
      </c>
      <c r="C45" s="89">
        <v>4222</v>
      </c>
      <c r="D45" s="90" t="s">
        <v>36</v>
      </c>
      <c r="E45" s="89">
        <v>11</v>
      </c>
      <c r="F45" s="88" t="s">
        <v>151</v>
      </c>
      <c r="G45" s="75">
        <v>10000</v>
      </c>
      <c r="H45" s="78"/>
      <c r="I45" s="77">
        <v>10000</v>
      </c>
      <c r="J45" s="17">
        <f t="shared" si="2"/>
        <v>4055</v>
      </c>
      <c r="K45" s="78">
        <v>4055</v>
      </c>
      <c r="L45" s="78">
        <v>-10000</v>
      </c>
      <c r="M45" s="7">
        <f t="shared" si="0"/>
        <v>4055</v>
      </c>
      <c r="N45" s="6">
        <f t="shared" si="1"/>
        <v>0</v>
      </c>
    </row>
    <row r="46" spans="1:14" x14ac:dyDescent="0.25">
      <c r="B46" s="87" t="s">
        <v>90</v>
      </c>
      <c r="C46" s="85">
        <v>4227</v>
      </c>
      <c r="D46" s="86" t="s">
        <v>36</v>
      </c>
      <c r="E46" s="85">
        <v>47</v>
      </c>
      <c r="F46" s="87" t="s">
        <v>152</v>
      </c>
      <c r="G46" s="75">
        <v>30000</v>
      </c>
      <c r="H46" s="77"/>
      <c r="I46" s="77">
        <v>30000</v>
      </c>
      <c r="J46" s="77">
        <f>SUM(G46+K46+L46)</f>
        <v>0</v>
      </c>
      <c r="K46" s="77"/>
      <c r="L46" s="77">
        <v>-30000</v>
      </c>
      <c r="M46" s="7">
        <f t="shared" si="0"/>
        <v>0</v>
      </c>
      <c r="N46" s="6">
        <f t="shared" si="1"/>
        <v>0</v>
      </c>
    </row>
    <row r="47" spans="1:14" x14ac:dyDescent="0.25">
      <c r="B47" s="87" t="s">
        <v>93</v>
      </c>
      <c r="C47" s="85">
        <v>5443</v>
      </c>
      <c r="D47" s="86"/>
      <c r="E47" s="85">
        <v>83</v>
      </c>
      <c r="F47" s="87" t="s">
        <v>118</v>
      </c>
      <c r="G47" s="75">
        <v>1000000</v>
      </c>
      <c r="H47" s="77"/>
      <c r="I47" s="77">
        <v>1000000</v>
      </c>
      <c r="J47" s="77">
        <f t="shared" si="2"/>
        <v>660789</v>
      </c>
      <c r="K47" s="77">
        <v>660789</v>
      </c>
      <c r="L47" s="77">
        <v>-1000000</v>
      </c>
      <c r="M47" s="7">
        <f t="shared" si="0"/>
        <v>660789</v>
      </c>
      <c r="N47" s="6">
        <f t="shared" si="1"/>
        <v>0</v>
      </c>
    </row>
    <row r="48" spans="1:14" x14ac:dyDescent="0.25">
      <c r="B48" s="2"/>
      <c r="C48" s="28"/>
      <c r="D48" s="38"/>
      <c r="E48" s="28"/>
      <c r="F48" s="2"/>
      <c r="G48" s="30"/>
      <c r="H48" s="30"/>
      <c r="I48" s="30"/>
      <c r="J48" s="30"/>
      <c r="K48" s="30"/>
      <c r="L48" s="29"/>
      <c r="M48" s="7">
        <f t="shared" si="0"/>
        <v>0</v>
      </c>
      <c r="N48" s="6">
        <f t="shared" si="1"/>
        <v>0</v>
      </c>
    </row>
    <row r="49" spans="2:15" x14ac:dyDescent="0.25">
      <c r="B49" s="3"/>
      <c r="C49" s="3"/>
      <c r="D49" s="3"/>
      <c r="E49" s="4"/>
      <c r="F49" s="3" t="s">
        <v>111</v>
      </c>
      <c r="G49" s="29">
        <f t="shared" ref="G49:J49" si="5">SUM(G7+G40+G47)</f>
        <v>5707279</v>
      </c>
      <c r="H49" s="29">
        <f t="shared" si="5"/>
        <v>3676894</v>
      </c>
      <c r="I49" s="29">
        <f t="shared" si="5"/>
        <v>2030385</v>
      </c>
      <c r="J49" s="29">
        <f t="shared" si="5"/>
        <v>5381837</v>
      </c>
      <c r="K49" s="29">
        <f>SUM(K10+K12+K19+K31+K40+K47)</f>
        <v>853827</v>
      </c>
      <c r="L49" s="29">
        <f>SUM(L10+L11+L12+L13+L14+L15+L16+L17+L18+L19+L20+L21+L22+L23+L24+L25+L26+L28+L27+L29+L30+L33+L34+L35+L37+L38+L39+L40+L47)</f>
        <v>-1179269</v>
      </c>
      <c r="M49" s="7">
        <f>M10+M12+M13+M14+M16+M17+M18+M19+M20+M21+M22+M23+M24+M25+M26+M27+M28+M29+M30+M31+M32+M34+M33+M35+M36+M37+M38+M39+M41+M42+M43+M44+M45+M46+M47</f>
        <v>4530721</v>
      </c>
      <c r="N49" s="6">
        <f>SUM(N10+N11+N12+N13+N14+N16+N17+N18+N19+N20+N21+N22+N23+N24+N25+N26+N27+N28+N29+N32+N33+N34+N35+N36+N37+N38+N39+N15+N30+N31)</f>
        <v>851116</v>
      </c>
      <c r="O49" s="6">
        <f>SUM(M49+N49)</f>
        <v>5381837</v>
      </c>
    </row>
    <row r="50" spans="2:15" x14ac:dyDescent="0.25">
      <c r="B50" s="2"/>
      <c r="C50" s="2"/>
      <c r="D50" s="2"/>
      <c r="E50" s="28"/>
      <c r="F50" s="2"/>
      <c r="G50" s="2"/>
      <c r="H50" s="2"/>
      <c r="I50" s="2"/>
      <c r="J50" s="30">
        <v>270020</v>
      </c>
      <c r="K50" s="30"/>
      <c r="L50" s="30"/>
      <c r="M50" s="6">
        <f>SUM(PRIHODI!I27+PRIHODI!I21)</f>
        <v>4530721</v>
      </c>
      <c r="N50" s="6">
        <v>270020</v>
      </c>
    </row>
    <row r="51" spans="2:15" x14ac:dyDescent="0.25">
      <c r="E51" s="5"/>
      <c r="J51" s="7">
        <f>J49+J50</f>
        <v>5651857</v>
      </c>
      <c r="K51" s="30" t="s">
        <v>161</v>
      </c>
      <c r="L51" s="30"/>
      <c r="M51" s="6"/>
      <c r="N51" s="6"/>
    </row>
    <row r="52" spans="2:15" x14ac:dyDescent="0.25">
      <c r="E52" s="5"/>
      <c r="K52" s="2"/>
      <c r="L52" s="30"/>
      <c r="N52" s="70"/>
      <c r="O52" s="69"/>
    </row>
    <row r="53" spans="2:15" x14ac:dyDescent="0.25">
      <c r="D53" s="110" t="s">
        <v>78</v>
      </c>
      <c r="E53" s="109"/>
      <c r="F53" s="109"/>
      <c r="J53" s="6"/>
      <c r="K53" s="30"/>
      <c r="L53" s="30"/>
    </row>
    <row r="54" spans="2:15" x14ac:dyDescent="0.25">
      <c r="C54" s="110" t="s">
        <v>159</v>
      </c>
      <c r="D54" s="109"/>
      <c r="E54" s="109"/>
      <c r="F54" s="109"/>
      <c r="J54" s="6"/>
      <c r="K54" s="30"/>
      <c r="L54" s="2"/>
    </row>
  </sheetData>
  <mergeCells count="3">
    <mergeCell ref="B3:C3"/>
    <mergeCell ref="D53:F53"/>
    <mergeCell ref="C54:F5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N50"/>
  <sheetViews>
    <sheetView topLeftCell="A25" workbookViewId="0">
      <selection activeCell="M52" sqref="M52"/>
    </sheetView>
  </sheetViews>
  <sheetFormatPr defaultRowHeight="15" x14ac:dyDescent="0.25"/>
  <cols>
    <col min="7" max="7" width="43.140625" bestFit="1" customWidth="1"/>
    <col min="8" max="8" width="11.28515625" bestFit="1" customWidth="1"/>
    <col min="12" max="12" width="11.28515625" bestFit="1" customWidth="1"/>
    <col min="13" max="13" width="15.140625" customWidth="1"/>
  </cols>
  <sheetData>
    <row r="3" spans="3:14" x14ac:dyDescent="0.25">
      <c r="C3" s="111" t="s">
        <v>7</v>
      </c>
      <c r="D3" s="110"/>
      <c r="E3" s="5"/>
      <c r="F3" s="5"/>
      <c r="L3" s="2"/>
      <c r="M3" s="2"/>
    </row>
    <row r="4" spans="3:14" x14ac:dyDescent="0.25">
      <c r="C4" s="8" t="s">
        <v>58</v>
      </c>
      <c r="D4" s="8" t="s">
        <v>59</v>
      </c>
      <c r="E4" s="8" t="s">
        <v>60</v>
      </c>
      <c r="F4" s="8" t="s">
        <v>3</v>
      </c>
      <c r="G4" s="8" t="s">
        <v>5</v>
      </c>
      <c r="H4" s="8" t="s">
        <v>81</v>
      </c>
      <c r="I4" s="8" t="s">
        <v>71</v>
      </c>
      <c r="J4" s="8" t="s">
        <v>122</v>
      </c>
      <c r="K4" s="8" t="s">
        <v>95</v>
      </c>
      <c r="L4" s="34" t="s">
        <v>72</v>
      </c>
      <c r="M4" s="8" t="s">
        <v>72</v>
      </c>
      <c r="N4" s="6"/>
    </row>
    <row r="5" spans="3:14" ht="15.75" x14ac:dyDescent="0.25">
      <c r="C5" s="23"/>
      <c r="D5" s="23"/>
      <c r="E5" s="23"/>
      <c r="F5" s="23"/>
      <c r="G5" s="24"/>
      <c r="H5" s="11">
        <v>2021</v>
      </c>
      <c r="I5" s="11">
        <v>2021</v>
      </c>
      <c r="J5" s="11">
        <v>2021</v>
      </c>
      <c r="K5" s="11">
        <v>2021</v>
      </c>
      <c r="L5" s="33" t="s">
        <v>71</v>
      </c>
      <c r="M5" s="23" t="s">
        <v>73</v>
      </c>
      <c r="N5" s="12"/>
    </row>
    <row r="6" spans="3:14" ht="15.75" x14ac:dyDescent="0.25">
      <c r="C6" s="28"/>
      <c r="D6" s="28"/>
      <c r="E6" s="28"/>
      <c r="F6" s="28"/>
      <c r="G6" s="2"/>
      <c r="H6" s="28">
        <v>1</v>
      </c>
      <c r="I6" s="28">
        <v>2</v>
      </c>
      <c r="J6" s="28">
        <v>3</v>
      </c>
      <c r="K6" s="4" t="s">
        <v>117</v>
      </c>
      <c r="L6" s="64">
        <v>4</v>
      </c>
      <c r="M6" s="28">
        <v>5</v>
      </c>
      <c r="N6" s="12"/>
    </row>
    <row r="7" spans="3:14" x14ac:dyDescent="0.25">
      <c r="C7" s="4"/>
      <c r="D7" s="4">
        <v>3</v>
      </c>
      <c r="E7" s="4"/>
      <c r="F7" s="4"/>
      <c r="G7" s="3" t="s">
        <v>65</v>
      </c>
      <c r="H7" s="29">
        <f t="shared" ref="H7:M7" si="0">SUM(H10:H39)</f>
        <v>3377416</v>
      </c>
      <c r="I7" s="29">
        <f t="shared" si="0"/>
        <v>0</v>
      </c>
      <c r="J7" s="29">
        <f t="shared" si="0"/>
        <v>0</v>
      </c>
      <c r="K7" s="29" t="e">
        <f t="shared" si="0"/>
        <v>#REF!</v>
      </c>
      <c r="L7" s="30">
        <f t="shared" si="0"/>
        <v>530506</v>
      </c>
      <c r="M7" s="30">
        <f t="shared" si="0"/>
        <v>-59200</v>
      </c>
      <c r="N7" s="1"/>
    </row>
    <row r="8" spans="3:14" x14ac:dyDescent="0.25">
      <c r="C8" s="4"/>
      <c r="D8" s="4">
        <v>31</v>
      </c>
      <c r="E8" s="4"/>
      <c r="F8" s="4"/>
      <c r="G8" s="3" t="s">
        <v>102</v>
      </c>
      <c r="H8" s="29">
        <f>H10+H11+H13+H14</f>
        <v>2509416</v>
      </c>
      <c r="I8" s="29"/>
      <c r="J8" s="29"/>
      <c r="K8" s="29" t="e">
        <f>SUM(K10:K14)</f>
        <v>#REF!</v>
      </c>
      <c r="L8" s="30">
        <f>SUM(L10:L14)</f>
        <v>194000</v>
      </c>
      <c r="M8" s="30">
        <f>SUM(M12+M13)</f>
        <v>-40000</v>
      </c>
      <c r="N8" s="1"/>
    </row>
    <row r="9" spans="3:14" x14ac:dyDescent="0.25">
      <c r="C9" s="4"/>
      <c r="D9" s="4">
        <v>311</v>
      </c>
      <c r="E9" s="4"/>
      <c r="F9" s="4"/>
      <c r="G9" s="3" t="s">
        <v>103</v>
      </c>
      <c r="H9" s="29">
        <f>H10+H11</f>
        <v>2045716</v>
      </c>
      <c r="I9" s="29"/>
      <c r="J9" s="29"/>
      <c r="K9" s="29" t="e">
        <f>SUM(K10:K11)</f>
        <v>#REF!</v>
      </c>
      <c r="L9" s="30">
        <f>SUM(L10:L11)</f>
        <v>10000</v>
      </c>
      <c r="M9" s="30">
        <f>SUM(M10:M11)</f>
        <v>0</v>
      </c>
    </row>
    <row r="10" spans="3:14" x14ac:dyDescent="0.25">
      <c r="C10" s="16" t="s">
        <v>11</v>
      </c>
      <c r="D10" s="16">
        <v>3111</v>
      </c>
      <c r="E10" s="16"/>
      <c r="F10" s="16">
        <v>11</v>
      </c>
      <c r="G10" s="15" t="s">
        <v>8</v>
      </c>
      <c r="H10" s="17">
        <v>1945716</v>
      </c>
      <c r="I10" s="17"/>
      <c r="J10" s="17"/>
      <c r="K10" s="17" t="e">
        <f>H10+#REF!</f>
        <v>#REF!</v>
      </c>
      <c r="L10" s="20">
        <v>110000</v>
      </c>
      <c r="M10" s="20"/>
    </row>
    <row r="11" spans="3:14" x14ac:dyDescent="0.25">
      <c r="C11" s="44" t="s">
        <v>12</v>
      </c>
      <c r="D11" s="44">
        <v>31126</v>
      </c>
      <c r="E11" s="45" t="s">
        <v>36</v>
      </c>
      <c r="F11" s="46">
        <v>11</v>
      </c>
      <c r="G11" s="47" t="s">
        <v>75</v>
      </c>
      <c r="H11" s="48">
        <v>100000</v>
      </c>
      <c r="I11" s="48"/>
      <c r="J11" s="48"/>
      <c r="K11" s="17" t="e">
        <f>H11+#REF!</f>
        <v>#REF!</v>
      </c>
      <c r="L11" s="49">
        <v>-100000</v>
      </c>
      <c r="M11" s="49"/>
    </row>
    <row r="12" spans="3:14" x14ac:dyDescent="0.25">
      <c r="C12" s="50" t="s">
        <v>114</v>
      </c>
      <c r="D12" s="50">
        <v>3112</v>
      </c>
      <c r="E12" s="51"/>
      <c r="F12" s="52">
        <v>47</v>
      </c>
      <c r="G12" s="53" t="s">
        <v>115</v>
      </c>
      <c r="H12" s="54"/>
      <c r="I12" s="54"/>
      <c r="J12" s="54"/>
      <c r="K12" s="17" t="e">
        <f>H12+#REF!</f>
        <v>#REF!</v>
      </c>
      <c r="L12" s="39"/>
      <c r="M12" s="39">
        <v>13200</v>
      </c>
    </row>
    <row r="13" spans="3:14" x14ac:dyDescent="0.25">
      <c r="C13" s="16" t="s">
        <v>13</v>
      </c>
      <c r="D13" s="16">
        <v>3121</v>
      </c>
      <c r="E13" s="31"/>
      <c r="F13" s="16">
        <v>11.47</v>
      </c>
      <c r="G13" s="15" t="s">
        <v>9</v>
      </c>
      <c r="H13" s="17">
        <v>142700</v>
      </c>
      <c r="I13" s="17"/>
      <c r="J13" s="17"/>
      <c r="K13" s="17" t="e">
        <f>H13+#REF!</f>
        <v>#REF!</v>
      </c>
      <c r="L13" s="20">
        <v>124000</v>
      </c>
      <c r="M13" s="20">
        <v>-53200</v>
      </c>
    </row>
    <row r="14" spans="3:14" x14ac:dyDescent="0.25">
      <c r="C14" s="16" t="s">
        <v>14</v>
      </c>
      <c r="D14" s="16">
        <v>3132</v>
      </c>
      <c r="E14" s="31"/>
      <c r="F14" s="16">
        <v>11</v>
      </c>
      <c r="G14" s="15" t="s">
        <v>63</v>
      </c>
      <c r="H14" s="17">
        <v>321000</v>
      </c>
      <c r="I14" s="17"/>
      <c r="J14" s="17"/>
      <c r="K14" s="17" t="e">
        <f>H14+#REF!</f>
        <v>#REF!</v>
      </c>
      <c r="L14" s="20">
        <v>60000</v>
      </c>
      <c r="M14" s="20"/>
      <c r="N14" s="1"/>
    </row>
    <row r="15" spans="3:14" x14ac:dyDescent="0.25">
      <c r="C15" s="16" t="s">
        <v>15</v>
      </c>
      <c r="D15" s="16">
        <v>3211</v>
      </c>
      <c r="E15" s="31"/>
      <c r="F15" s="16" t="s">
        <v>82</v>
      </c>
      <c r="G15" s="15" t="s">
        <v>10</v>
      </c>
      <c r="H15" s="17">
        <v>6000</v>
      </c>
      <c r="I15" s="17"/>
      <c r="J15" s="17"/>
      <c r="K15" s="17" t="e">
        <f>H15+#REF!</f>
        <v>#REF!</v>
      </c>
      <c r="L15" s="20"/>
      <c r="M15" s="20">
        <v>-4000</v>
      </c>
    </row>
    <row r="16" spans="3:14" x14ac:dyDescent="0.25">
      <c r="C16" s="40" t="s">
        <v>104</v>
      </c>
      <c r="D16" s="40">
        <v>3211</v>
      </c>
      <c r="E16" s="41" t="s">
        <v>36</v>
      </c>
      <c r="F16" s="40">
        <v>11</v>
      </c>
      <c r="G16" s="42" t="s">
        <v>107</v>
      </c>
      <c r="H16" s="43"/>
      <c r="I16" s="43"/>
      <c r="J16" s="43"/>
      <c r="K16" s="17" t="e">
        <f>H16+#REF!</f>
        <v>#REF!</v>
      </c>
      <c r="L16" s="56">
        <v>93506</v>
      </c>
      <c r="M16" s="56"/>
      <c r="N16" s="55"/>
    </row>
    <row r="17" spans="3:14" x14ac:dyDescent="0.25">
      <c r="C17" s="8" t="s">
        <v>16</v>
      </c>
      <c r="D17" s="8">
        <v>3212</v>
      </c>
      <c r="E17" s="32" t="s">
        <v>36</v>
      </c>
      <c r="F17" s="25">
        <v>11</v>
      </c>
      <c r="G17" s="21" t="s">
        <v>116</v>
      </c>
      <c r="H17" s="22">
        <v>120000</v>
      </c>
      <c r="I17" s="22"/>
      <c r="J17" s="22"/>
      <c r="K17" s="17" t="e">
        <f>H17+#REF!</f>
        <v>#REF!</v>
      </c>
      <c r="L17" s="26">
        <v>3000</v>
      </c>
      <c r="M17" s="26"/>
    </row>
    <row r="18" spans="3:14" x14ac:dyDescent="0.25">
      <c r="C18" s="16" t="s">
        <v>17</v>
      </c>
      <c r="D18" s="16">
        <v>3213</v>
      </c>
      <c r="E18" s="31" t="s">
        <v>36</v>
      </c>
      <c r="F18" s="16">
        <v>11</v>
      </c>
      <c r="G18" s="15" t="s">
        <v>37</v>
      </c>
      <c r="H18" s="17">
        <v>15000</v>
      </c>
      <c r="I18" s="17"/>
      <c r="J18" s="17"/>
      <c r="K18" s="17" t="e">
        <f>H18+#REF!</f>
        <v>#REF!</v>
      </c>
      <c r="L18" s="20">
        <v>74000</v>
      </c>
      <c r="M18" s="20"/>
      <c r="N18" s="37"/>
    </row>
    <row r="19" spans="3:14" x14ac:dyDescent="0.25">
      <c r="C19" s="16" t="s">
        <v>18</v>
      </c>
      <c r="D19" s="16">
        <v>3221</v>
      </c>
      <c r="E19" s="31" t="s">
        <v>36</v>
      </c>
      <c r="F19" s="16">
        <v>11.47</v>
      </c>
      <c r="G19" s="15" t="s">
        <v>38</v>
      </c>
      <c r="H19" s="17">
        <v>140000</v>
      </c>
      <c r="I19" s="17"/>
      <c r="J19" s="17"/>
      <c r="K19" s="17" t="e">
        <f>H19+#REF!</f>
        <v>#REF!</v>
      </c>
      <c r="L19" s="20"/>
      <c r="M19" s="20"/>
    </row>
    <row r="20" spans="3:14" x14ac:dyDescent="0.25">
      <c r="C20" s="58" t="s">
        <v>105</v>
      </c>
      <c r="D20" s="58">
        <v>3221</v>
      </c>
      <c r="E20" s="59" t="s">
        <v>36</v>
      </c>
      <c r="F20" s="58">
        <v>11</v>
      </c>
      <c r="G20" s="60" t="s">
        <v>106</v>
      </c>
      <c r="H20" s="57"/>
      <c r="I20" s="57"/>
      <c r="J20" s="57"/>
      <c r="K20" s="17" t="e">
        <f>H20+#REF!</f>
        <v>#REF!</v>
      </c>
      <c r="L20" s="39">
        <v>46000</v>
      </c>
      <c r="M20" s="39"/>
    </row>
    <row r="21" spans="3:14" x14ac:dyDescent="0.25">
      <c r="C21" s="16" t="s">
        <v>19</v>
      </c>
      <c r="D21" s="16">
        <v>3222</v>
      </c>
      <c r="E21" s="31" t="s">
        <v>36</v>
      </c>
      <c r="F21" s="16" t="s">
        <v>83</v>
      </c>
      <c r="G21" s="15" t="s">
        <v>39</v>
      </c>
      <c r="H21" s="17">
        <v>250000</v>
      </c>
      <c r="I21" s="17"/>
      <c r="J21" s="17"/>
      <c r="K21" s="17" t="e">
        <f>H21+#REF!</f>
        <v>#REF!</v>
      </c>
      <c r="L21" s="20"/>
      <c r="M21" s="20">
        <v>-40000</v>
      </c>
    </row>
    <row r="22" spans="3:14" x14ac:dyDescent="0.25">
      <c r="C22" s="16" t="s">
        <v>20</v>
      </c>
      <c r="D22" s="16">
        <v>3223</v>
      </c>
      <c r="E22" s="31" t="s">
        <v>36</v>
      </c>
      <c r="F22" s="16">
        <v>47.55</v>
      </c>
      <c r="G22" s="15" t="s">
        <v>40</v>
      </c>
      <c r="H22" s="17">
        <v>90000</v>
      </c>
      <c r="I22" s="17"/>
      <c r="J22" s="17"/>
      <c r="K22" s="17" t="e">
        <f>H22+#REF!</f>
        <v>#REF!</v>
      </c>
      <c r="L22" s="20"/>
      <c r="M22" s="20">
        <v>5000</v>
      </c>
      <c r="N22" s="1"/>
    </row>
    <row r="23" spans="3:14" x14ac:dyDescent="0.25">
      <c r="C23" s="16" t="s">
        <v>21</v>
      </c>
      <c r="D23" s="16">
        <v>3224</v>
      </c>
      <c r="E23" s="31" t="s">
        <v>36</v>
      </c>
      <c r="F23" s="16">
        <v>47</v>
      </c>
      <c r="G23" s="15" t="s">
        <v>41</v>
      </c>
      <c r="H23" s="17">
        <v>4000</v>
      </c>
      <c r="I23" s="17"/>
      <c r="J23" s="17"/>
      <c r="K23" s="17" t="e">
        <f>H23+#REF!</f>
        <v>#REF!</v>
      </c>
      <c r="L23" s="20"/>
      <c r="M23" s="20">
        <v>-2000</v>
      </c>
    </row>
    <row r="24" spans="3:14" x14ac:dyDescent="0.25">
      <c r="C24" s="16" t="s">
        <v>22</v>
      </c>
      <c r="D24" s="16">
        <v>3225</v>
      </c>
      <c r="E24" s="31" t="s">
        <v>36</v>
      </c>
      <c r="F24" s="16">
        <v>47</v>
      </c>
      <c r="G24" s="15" t="s">
        <v>42</v>
      </c>
      <c r="H24" s="17">
        <v>18000</v>
      </c>
      <c r="I24" s="17"/>
      <c r="J24" s="17"/>
      <c r="K24" s="17" t="e">
        <f>H24+#REF!</f>
        <v>#REF!</v>
      </c>
      <c r="L24" s="20"/>
      <c r="M24" s="20">
        <v>8000</v>
      </c>
    </row>
    <row r="25" spans="3:14" x14ac:dyDescent="0.25">
      <c r="C25" s="16" t="s">
        <v>23</v>
      </c>
      <c r="D25" s="16">
        <v>3227</v>
      </c>
      <c r="E25" s="31" t="s">
        <v>36</v>
      </c>
      <c r="F25" s="16">
        <v>47</v>
      </c>
      <c r="G25" s="15" t="s">
        <v>43</v>
      </c>
      <c r="H25" s="17">
        <v>15000</v>
      </c>
      <c r="I25" s="17"/>
      <c r="J25" s="17"/>
      <c r="K25" s="17" t="e">
        <f>H25+#REF!</f>
        <v>#REF!</v>
      </c>
      <c r="L25" s="20"/>
      <c r="M25" s="20">
        <v>-3500</v>
      </c>
    </row>
    <row r="26" spans="3:14" x14ac:dyDescent="0.25">
      <c r="C26" s="16" t="s">
        <v>24</v>
      </c>
      <c r="D26" s="16">
        <v>3231</v>
      </c>
      <c r="E26" s="31" t="s">
        <v>36</v>
      </c>
      <c r="F26" s="16">
        <v>47</v>
      </c>
      <c r="G26" s="15" t="s">
        <v>44</v>
      </c>
      <c r="H26" s="17">
        <v>7500</v>
      </c>
      <c r="I26" s="17"/>
      <c r="J26" s="17"/>
      <c r="K26" s="17" t="e">
        <f>H26+#REF!</f>
        <v>#REF!</v>
      </c>
      <c r="L26" s="20"/>
      <c r="M26" s="20">
        <v>-1500</v>
      </c>
      <c r="N26" s="1"/>
    </row>
    <row r="27" spans="3:14" x14ac:dyDescent="0.25">
      <c r="C27" s="16" t="s">
        <v>25</v>
      </c>
      <c r="D27" s="16">
        <v>3232</v>
      </c>
      <c r="E27" s="31" t="s">
        <v>36</v>
      </c>
      <c r="F27" s="16">
        <v>47</v>
      </c>
      <c r="G27" s="15" t="s">
        <v>45</v>
      </c>
      <c r="H27" s="17">
        <v>46000</v>
      </c>
      <c r="I27" s="17"/>
      <c r="J27" s="17"/>
      <c r="K27" s="17" t="e">
        <f>H27+#REF!</f>
        <v>#REF!</v>
      </c>
      <c r="L27" s="20"/>
      <c r="M27" s="20">
        <v>-10000</v>
      </c>
    </row>
    <row r="28" spans="3:14" x14ac:dyDescent="0.25">
      <c r="C28" s="16" t="s">
        <v>26</v>
      </c>
      <c r="D28" s="16">
        <v>3233</v>
      </c>
      <c r="E28" s="31" t="s">
        <v>36</v>
      </c>
      <c r="F28" s="16">
        <v>47</v>
      </c>
      <c r="G28" s="15" t="s">
        <v>46</v>
      </c>
      <c r="H28" s="17">
        <v>2000</v>
      </c>
      <c r="I28" s="17"/>
      <c r="J28" s="17"/>
      <c r="K28" s="17" t="e">
        <f>H28+#REF!</f>
        <v>#REF!</v>
      </c>
      <c r="L28" s="20"/>
      <c r="M28" s="20">
        <v>2200</v>
      </c>
      <c r="N28" s="1"/>
    </row>
    <row r="29" spans="3:14" x14ac:dyDescent="0.25">
      <c r="C29" s="16" t="s">
        <v>27</v>
      </c>
      <c r="D29" s="16">
        <v>3234</v>
      </c>
      <c r="E29" s="31" t="s">
        <v>36</v>
      </c>
      <c r="F29" s="16">
        <v>47.55</v>
      </c>
      <c r="G29" s="15" t="s">
        <v>47</v>
      </c>
      <c r="H29" s="17">
        <v>35000</v>
      </c>
      <c r="I29" s="17"/>
      <c r="J29" s="17"/>
      <c r="K29" s="17" t="e">
        <f>H29+#REF!</f>
        <v>#REF!</v>
      </c>
      <c r="L29" s="20"/>
      <c r="M29" s="20">
        <v>2500</v>
      </c>
      <c r="N29" s="1"/>
    </row>
    <row r="30" spans="3:14" x14ac:dyDescent="0.25">
      <c r="C30" s="16" t="s">
        <v>28</v>
      </c>
      <c r="D30" s="16">
        <v>3235</v>
      </c>
      <c r="E30" s="31" t="s">
        <v>36</v>
      </c>
      <c r="F30" s="16">
        <v>47</v>
      </c>
      <c r="G30" s="15" t="s">
        <v>48</v>
      </c>
      <c r="H30" s="17">
        <v>1000</v>
      </c>
      <c r="I30" s="17"/>
      <c r="J30" s="17"/>
      <c r="K30" s="17" t="e">
        <f>H30+#REF!</f>
        <v>#REF!</v>
      </c>
      <c r="L30" s="20"/>
      <c r="M30" s="20">
        <v>-800</v>
      </c>
      <c r="N30" s="1"/>
    </row>
    <row r="31" spans="3:14" x14ac:dyDescent="0.25">
      <c r="C31" s="16" t="s">
        <v>29</v>
      </c>
      <c r="D31" s="16">
        <v>3236</v>
      </c>
      <c r="E31" s="31" t="s">
        <v>36</v>
      </c>
      <c r="F31" s="16">
        <v>47</v>
      </c>
      <c r="G31" s="15" t="s">
        <v>49</v>
      </c>
      <c r="H31" s="17">
        <v>8500</v>
      </c>
      <c r="I31" s="17"/>
      <c r="J31" s="17"/>
      <c r="K31" s="17" t="e">
        <f>H31+#REF!</f>
        <v>#REF!</v>
      </c>
      <c r="L31" s="20"/>
      <c r="M31" s="20">
        <v>5200</v>
      </c>
      <c r="N31" s="1"/>
    </row>
    <row r="32" spans="3:14" x14ac:dyDescent="0.25">
      <c r="C32" s="16" t="s">
        <v>30</v>
      </c>
      <c r="D32" s="16">
        <v>3237</v>
      </c>
      <c r="E32" s="31" t="s">
        <v>36</v>
      </c>
      <c r="F32" s="16">
        <v>11</v>
      </c>
      <c r="G32" s="15" t="s">
        <v>50</v>
      </c>
      <c r="H32" s="17">
        <v>43000</v>
      </c>
      <c r="I32" s="17"/>
      <c r="J32" s="17"/>
      <c r="K32" s="17" t="e">
        <f>H32+#REF!</f>
        <v>#REF!</v>
      </c>
      <c r="L32" s="20">
        <v>120000</v>
      </c>
      <c r="M32" s="20"/>
      <c r="N32" s="1"/>
    </row>
    <row r="33" spans="3:14" x14ac:dyDescent="0.25">
      <c r="C33" s="16" t="s">
        <v>31</v>
      </c>
      <c r="D33" s="16">
        <v>3238</v>
      </c>
      <c r="E33" s="31" t="s">
        <v>36</v>
      </c>
      <c r="F33" s="16">
        <v>47</v>
      </c>
      <c r="G33" s="15" t="s">
        <v>51</v>
      </c>
      <c r="H33" s="17">
        <v>9500</v>
      </c>
      <c r="I33" s="17"/>
      <c r="J33" s="17"/>
      <c r="K33" s="17" t="e">
        <f>H33+#REF!</f>
        <v>#REF!</v>
      </c>
      <c r="L33" s="20"/>
      <c r="M33" s="20">
        <v>500</v>
      </c>
    </row>
    <row r="34" spans="3:14" x14ac:dyDescent="0.25">
      <c r="C34" s="16" t="s">
        <v>32</v>
      </c>
      <c r="D34" s="16">
        <v>3239</v>
      </c>
      <c r="E34" s="31" t="s">
        <v>36</v>
      </c>
      <c r="F34" s="16">
        <v>47</v>
      </c>
      <c r="G34" s="15" t="s">
        <v>52</v>
      </c>
      <c r="H34" s="17">
        <v>500</v>
      </c>
      <c r="I34" s="17"/>
      <c r="J34" s="17"/>
      <c r="K34" s="17" t="e">
        <f>H34+#REF!</f>
        <v>#REF!</v>
      </c>
      <c r="L34" s="20"/>
      <c r="M34" s="20">
        <v>-300</v>
      </c>
      <c r="N34" s="1"/>
    </row>
    <row r="35" spans="3:14" x14ac:dyDescent="0.25">
      <c r="C35" s="16" t="s">
        <v>33</v>
      </c>
      <c r="D35" s="16">
        <v>3291</v>
      </c>
      <c r="E35" s="31" t="s">
        <v>36</v>
      </c>
      <c r="F35" s="16">
        <v>47</v>
      </c>
      <c r="G35" s="15" t="s">
        <v>84</v>
      </c>
      <c r="H35" s="17">
        <v>13000</v>
      </c>
      <c r="I35" s="17"/>
      <c r="J35" s="17"/>
      <c r="K35" s="17" t="e">
        <f>H35+#REF!</f>
        <v>#REF!</v>
      </c>
      <c r="L35" s="20"/>
      <c r="M35" s="20">
        <v>-3000</v>
      </c>
      <c r="N35" s="1"/>
    </row>
    <row r="36" spans="3:14" x14ac:dyDescent="0.25">
      <c r="C36" s="16" t="s">
        <v>34</v>
      </c>
      <c r="D36" s="16">
        <v>3292</v>
      </c>
      <c r="E36" s="31" t="s">
        <v>36</v>
      </c>
      <c r="F36" s="16">
        <v>47</v>
      </c>
      <c r="G36" s="15" t="s">
        <v>53</v>
      </c>
      <c r="H36" s="17">
        <v>9000</v>
      </c>
      <c r="I36" s="17"/>
      <c r="J36" s="17"/>
      <c r="K36" s="17" t="e">
        <f>H36+#REF!</f>
        <v>#REF!</v>
      </c>
      <c r="L36" s="20"/>
      <c r="M36" s="20">
        <v>-1000</v>
      </c>
      <c r="N36" s="1"/>
    </row>
    <row r="37" spans="3:14" x14ac:dyDescent="0.25">
      <c r="C37" s="16" t="s">
        <v>35</v>
      </c>
      <c r="D37" s="16">
        <v>3295</v>
      </c>
      <c r="E37" s="31" t="s">
        <v>36</v>
      </c>
      <c r="F37" s="16">
        <v>47</v>
      </c>
      <c r="G37" s="15" t="s">
        <v>54</v>
      </c>
      <c r="H37" s="17">
        <v>14000</v>
      </c>
      <c r="I37" s="17"/>
      <c r="J37" s="17"/>
      <c r="K37" s="17" t="e">
        <f>H37+#REF!</f>
        <v>#REF!</v>
      </c>
      <c r="L37" s="20"/>
      <c r="M37" s="20">
        <v>-3000</v>
      </c>
      <c r="N37" s="1"/>
    </row>
    <row r="38" spans="3:14" x14ac:dyDescent="0.25">
      <c r="C38" s="16" t="s">
        <v>77</v>
      </c>
      <c r="D38" s="16">
        <v>3299</v>
      </c>
      <c r="E38" s="31" t="s">
        <v>36</v>
      </c>
      <c r="F38" s="16">
        <v>47</v>
      </c>
      <c r="G38" s="15" t="s">
        <v>55</v>
      </c>
      <c r="H38" s="17">
        <v>2000</v>
      </c>
      <c r="I38" s="17"/>
      <c r="J38" s="17"/>
      <c r="K38" s="17" t="e">
        <f>H38+#REF!</f>
        <v>#REF!</v>
      </c>
      <c r="L38" s="20"/>
      <c r="M38" s="20">
        <v>-1500</v>
      </c>
      <c r="N38" s="1"/>
    </row>
    <row r="39" spans="3:14" x14ac:dyDescent="0.25">
      <c r="C39" s="16" t="s">
        <v>76</v>
      </c>
      <c r="D39" s="16">
        <v>3431</v>
      </c>
      <c r="E39" s="31" t="s">
        <v>36</v>
      </c>
      <c r="F39" s="16">
        <v>47</v>
      </c>
      <c r="G39" s="15" t="s">
        <v>56</v>
      </c>
      <c r="H39" s="17">
        <v>19000</v>
      </c>
      <c r="I39" s="17"/>
      <c r="J39" s="17"/>
      <c r="K39" s="17" t="e">
        <f>H39+#REF!</f>
        <v>#REF!</v>
      </c>
      <c r="L39" s="20"/>
      <c r="M39" s="20">
        <v>28000</v>
      </c>
      <c r="N39" s="1"/>
    </row>
    <row r="40" spans="3:14" x14ac:dyDescent="0.25">
      <c r="C40" s="16"/>
      <c r="D40" s="16">
        <v>4</v>
      </c>
      <c r="E40" s="31"/>
      <c r="F40" s="16"/>
      <c r="G40" s="15" t="s">
        <v>66</v>
      </c>
      <c r="H40" s="17">
        <f>SUM(H42+H46+H43)</f>
        <v>231100</v>
      </c>
      <c r="I40" s="17"/>
      <c r="J40" s="17"/>
      <c r="K40" s="17" t="e">
        <f>K42+K43+K44+K45+K46+K47</f>
        <v>#REF!</v>
      </c>
      <c r="L40" s="17">
        <f>SUM(L43:L47)</f>
        <v>185000</v>
      </c>
      <c r="M40" s="17">
        <f>M42+M43+M44+M45+M46+M47</f>
        <v>-16680</v>
      </c>
    </row>
    <row r="41" spans="3:14" x14ac:dyDescent="0.25">
      <c r="C41" s="16"/>
      <c r="D41" s="16">
        <v>421</v>
      </c>
      <c r="E41" s="31"/>
      <c r="F41" s="16"/>
      <c r="G41" s="15" t="s">
        <v>64</v>
      </c>
      <c r="H41" s="17">
        <f>SUM(H42)</f>
        <v>200000</v>
      </c>
      <c r="I41" s="17"/>
      <c r="J41" s="17"/>
      <c r="K41" s="17" t="e">
        <f>H41+#REF!</f>
        <v>#REF!</v>
      </c>
      <c r="L41" s="17"/>
      <c r="M41" s="17"/>
      <c r="N41" s="1"/>
    </row>
    <row r="42" spans="3:14" x14ac:dyDescent="0.25">
      <c r="C42" s="16" t="s">
        <v>85</v>
      </c>
      <c r="D42" s="16">
        <v>4214</v>
      </c>
      <c r="E42" s="31" t="s">
        <v>36</v>
      </c>
      <c r="F42" s="16">
        <v>11</v>
      </c>
      <c r="G42" s="15" t="s">
        <v>57</v>
      </c>
      <c r="H42" s="17">
        <v>200000</v>
      </c>
      <c r="I42" s="17"/>
      <c r="J42" s="17"/>
      <c r="K42" s="17" t="e">
        <f>H42+#REF!</f>
        <v>#REF!</v>
      </c>
      <c r="L42" s="17"/>
      <c r="M42" s="17"/>
      <c r="N42" s="1"/>
    </row>
    <row r="43" spans="3:14" x14ac:dyDescent="0.25">
      <c r="C43" s="16" t="s">
        <v>86</v>
      </c>
      <c r="D43" s="16">
        <v>42211</v>
      </c>
      <c r="E43" s="31" t="s">
        <v>36</v>
      </c>
      <c r="F43" s="16">
        <v>47</v>
      </c>
      <c r="G43" s="15" t="s">
        <v>87</v>
      </c>
      <c r="H43" s="17">
        <v>9100</v>
      </c>
      <c r="I43" s="17"/>
      <c r="J43" s="17"/>
      <c r="K43" s="17" t="e">
        <f>H43+#REF!</f>
        <v>#REF!</v>
      </c>
      <c r="L43" s="17"/>
      <c r="M43" s="17">
        <v>-1750</v>
      </c>
    </row>
    <row r="44" spans="3:14" x14ac:dyDescent="0.25">
      <c r="C44" s="61" t="s">
        <v>88</v>
      </c>
      <c r="D44" s="62">
        <v>4222</v>
      </c>
      <c r="E44" s="63" t="s">
        <v>36</v>
      </c>
      <c r="F44" s="62">
        <v>47</v>
      </c>
      <c r="G44" s="61" t="s">
        <v>89</v>
      </c>
      <c r="H44" s="39"/>
      <c r="I44" s="39"/>
      <c r="J44" s="39"/>
      <c r="K44" s="17" t="e">
        <f>H44+#REF!</f>
        <v>#REF!</v>
      </c>
      <c r="L44" s="39"/>
      <c r="M44" s="39">
        <v>3100</v>
      </c>
      <c r="N44" s="1"/>
    </row>
    <row r="45" spans="3:14" x14ac:dyDescent="0.25">
      <c r="C45" s="61" t="s">
        <v>90</v>
      </c>
      <c r="D45" s="62">
        <v>4227</v>
      </c>
      <c r="E45" s="63" t="s">
        <v>36</v>
      </c>
      <c r="F45" s="62">
        <v>47</v>
      </c>
      <c r="G45" s="61" t="s">
        <v>91</v>
      </c>
      <c r="H45" s="39"/>
      <c r="I45" s="39"/>
      <c r="J45" s="39"/>
      <c r="K45" s="17" t="e">
        <f>H45+#REF!</f>
        <v>#REF!</v>
      </c>
      <c r="L45" s="39"/>
      <c r="M45" s="39">
        <v>3970</v>
      </c>
    </row>
    <row r="46" spans="3:14" x14ac:dyDescent="0.25">
      <c r="C46" s="15" t="s">
        <v>92</v>
      </c>
      <c r="D46" s="16">
        <v>42621</v>
      </c>
      <c r="E46" s="31" t="s">
        <v>36</v>
      </c>
      <c r="F46" s="16">
        <v>47</v>
      </c>
      <c r="G46" s="15" t="s">
        <v>61</v>
      </c>
      <c r="H46" s="17">
        <v>22000</v>
      </c>
      <c r="I46" s="17"/>
      <c r="J46" s="17"/>
      <c r="K46" s="17" t="e">
        <f>H46+#REF!</f>
        <v>#REF!</v>
      </c>
      <c r="L46" s="17"/>
      <c r="M46" s="17">
        <v>-22000</v>
      </c>
    </row>
    <row r="47" spans="3:14" x14ac:dyDescent="0.25">
      <c r="C47" s="60" t="s">
        <v>108</v>
      </c>
      <c r="D47" s="58">
        <v>4263</v>
      </c>
      <c r="E47" s="59" t="s">
        <v>36</v>
      </c>
      <c r="F47" s="58">
        <v>11</v>
      </c>
      <c r="G47" s="60" t="s">
        <v>109</v>
      </c>
      <c r="H47" s="57"/>
      <c r="I47" s="57"/>
      <c r="J47" s="57"/>
      <c r="K47" s="17" t="e">
        <f>H47+#REF!</f>
        <v>#REF!</v>
      </c>
      <c r="L47" s="39">
        <v>185000</v>
      </c>
      <c r="M47" s="57"/>
    </row>
    <row r="48" spans="3:14" x14ac:dyDescent="0.25">
      <c r="C48" s="15" t="s">
        <v>93</v>
      </c>
      <c r="D48" s="16">
        <v>5443</v>
      </c>
      <c r="E48" s="31"/>
      <c r="F48" s="16">
        <v>11</v>
      </c>
      <c r="G48" s="15" t="s">
        <v>118</v>
      </c>
      <c r="H48" s="17">
        <v>1355000</v>
      </c>
      <c r="I48" s="17"/>
      <c r="J48" s="17"/>
      <c r="K48" s="66" t="e">
        <f>H48+#REF!</f>
        <v>#REF!</v>
      </c>
      <c r="L48" s="17">
        <v>1392311</v>
      </c>
      <c r="M48" s="17">
        <v>-1355000</v>
      </c>
      <c r="N48" s="65"/>
    </row>
    <row r="49" spans="3:14" x14ac:dyDescent="0.25">
      <c r="C49" s="2"/>
      <c r="D49" s="28"/>
      <c r="E49" s="38"/>
      <c r="F49" s="28"/>
      <c r="G49" s="2"/>
      <c r="H49" s="30"/>
      <c r="I49" s="30"/>
      <c r="J49" s="30"/>
      <c r="K49" s="30"/>
      <c r="L49" s="30"/>
      <c r="M49" s="29"/>
      <c r="N49" s="6"/>
    </row>
    <row r="50" spans="3:14" x14ac:dyDescent="0.25">
      <c r="C50" s="3"/>
      <c r="D50" s="3"/>
      <c r="E50" s="3"/>
      <c r="F50" s="4"/>
      <c r="G50" s="3" t="s">
        <v>111</v>
      </c>
      <c r="H50" s="29">
        <f>SUM(H7+H40+H48)</f>
        <v>4963516</v>
      </c>
      <c r="I50" s="29"/>
      <c r="J50" s="29"/>
      <c r="K50" s="29" t="e">
        <f t="shared" ref="K50:M50" si="1">SUM(K7+K40+K48)</f>
        <v>#REF!</v>
      </c>
      <c r="L50" s="29">
        <f t="shared" si="1"/>
        <v>2107817</v>
      </c>
      <c r="M50" s="29">
        <f t="shared" si="1"/>
        <v>-1430880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Grafikoni</vt:lpstr>
      </vt:variant>
      <vt:variant>
        <vt:i4>1</vt:i4>
      </vt:variant>
    </vt:vector>
  </HeadingPairs>
  <TitlesOfParts>
    <vt:vector size="4" baseType="lpstr">
      <vt:lpstr>PRIHODI</vt:lpstr>
      <vt:lpstr>RASHODI</vt:lpstr>
      <vt:lpstr>List3</vt:lpstr>
      <vt:lpstr>Chart1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radost</dc:creator>
  <cp:lastModifiedBy>radost</cp:lastModifiedBy>
  <cp:lastPrinted>2023-01-02T08:51:23Z</cp:lastPrinted>
  <dcterms:created xsi:type="dcterms:W3CDTF">2019-03-25T10:21:24Z</dcterms:created>
  <dcterms:modified xsi:type="dcterms:W3CDTF">2023-01-02T10:48:42Z</dcterms:modified>
</cp:coreProperties>
</file>